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8735" windowHeight="11955"/>
  </bookViews>
  <sheets>
    <sheet name="COMPETENCES" sheetId="2" r:id="rId1"/>
  </sheets>
  <calcPr calcId="125725"/>
</workbook>
</file>

<file path=xl/calcChain.xml><?xml version="1.0" encoding="utf-8"?>
<calcChain xmlns="http://schemas.openxmlformats.org/spreadsheetml/2006/main">
  <c r="W11" i="2"/>
  <c r="G26"/>
  <c r="G25"/>
  <c r="G24"/>
  <c r="G23"/>
  <c r="G22"/>
  <c r="D26"/>
  <c r="D25"/>
  <c r="D24"/>
  <c r="O24"/>
  <c r="O60"/>
  <c r="T75"/>
  <c r="C75" s="1"/>
  <c r="T54"/>
  <c r="T57"/>
  <c r="T51"/>
  <c r="O49"/>
  <c r="O50"/>
  <c r="O46"/>
  <c r="O35"/>
  <c r="O36"/>
  <c r="O63"/>
  <c r="T55"/>
  <c r="C55" s="1"/>
  <c r="T42"/>
  <c r="C42" s="1"/>
  <c r="O56"/>
  <c r="O52"/>
  <c r="T53"/>
  <c r="C53" s="1"/>
  <c r="O22"/>
  <c r="O23"/>
  <c r="O20"/>
  <c r="O74"/>
  <c r="T20"/>
  <c r="C20" s="1"/>
  <c r="M4"/>
  <c r="D27" s="1"/>
  <c r="L4"/>
  <c r="D61" s="1"/>
  <c r="K4"/>
  <c r="D37" s="1"/>
  <c r="J4"/>
  <c r="D28" s="1"/>
  <c r="H4"/>
  <c r="D51" s="1"/>
  <c r="O13"/>
  <c r="M13"/>
  <c r="K13"/>
  <c r="K14" s="1"/>
  <c r="O14" s="1"/>
  <c r="I4" s="1"/>
  <c r="D20" s="1"/>
  <c r="C57"/>
  <c r="C54"/>
  <c r="C74"/>
  <c r="C64"/>
  <c r="C63"/>
  <c r="C62"/>
  <c r="C61"/>
  <c r="C60"/>
  <c r="C59"/>
  <c r="C58"/>
  <c r="C56"/>
  <c r="C52"/>
  <c r="C51"/>
  <c r="C50"/>
  <c r="C49"/>
  <c r="C48"/>
  <c r="C47"/>
  <c r="C46"/>
  <c r="C45"/>
  <c r="C44"/>
  <c r="C43"/>
  <c r="C41"/>
  <c r="C40"/>
  <c r="C39"/>
  <c r="C28"/>
  <c r="C27"/>
  <c r="C21"/>
  <c r="G75"/>
  <c r="G74"/>
  <c r="G64"/>
  <c r="G72" s="1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29"/>
  <c r="G37" s="1"/>
  <c r="G28"/>
  <c r="G27"/>
  <c r="G20"/>
  <c r="P11" l="1"/>
  <c r="P10"/>
  <c r="D8"/>
  <c r="D9"/>
  <c r="P9"/>
  <c r="D7"/>
  <c r="D48"/>
  <c r="D74"/>
  <c r="G30"/>
  <c r="G32"/>
  <c r="G34"/>
  <c r="G36"/>
  <c r="G38"/>
  <c r="D39"/>
  <c r="D41"/>
  <c r="D42"/>
  <c r="D44"/>
  <c r="D47"/>
  <c r="D50"/>
  <c r="D52"/>
  <c r="D54"/>
  <c r="D56"/>
  <c r="D58"/>
  <c r="D60"/>
  <c r="D62"/>
  <c r="D75"/>
  <c r="G65"/>
  <c r="G67"/>
  <c r="G69"/>
  <c r="G71"/>
  <c r="G73"/>
  <c r="D73"/>
  <c r="D67"/>
  <c r="D69"/>
  <c r="D71"/>
  <c r="G31"/>
  <c r="G33"/>
  <c r="G35"/>
  <c r="D40"/>
  <c r="D43"/>
  <c r="D45"/>
  <c r="D53"/>
  <c r="D55"/>
  <c r="D57"/>
  <c r="D59"/>
  <c r="D63"/>
  <c r="D46"/>
  <c r="D49"/>
  <c r="G66"/>
  <c r="G68"/>
  <c r="G70"/>
  <c r="D65"/>
  <c r="D66"/>
  <c r="D68"/>
  <c r="D70"/>
  <c r="D72"/>
  <c r="D23"/>
  <c r="D36"/>
  <c r="D30"/>
  <c r="D33"/>
  <c r="D32"/>
  <c r="D38"/>
  <c r="D22"/>
  <c r="D35"/>
  <c r="D31"/>
  <c r="D34"/>
  <c r="M11"/>
  <c r="P14"/>
  <c r="M10" l="1"/>
</calcChain>
</file>

<file path=xl/comments1.xml><?xml version="1.0" encoding="utf-8"?>
<comments xmlns="http://schemas.openxmlformats.org/spreadsheetml/2006/main">
  <authors>
    <author>LASNIER Jérôme</author>
  </authors>
  <commentList>
    <comment ref="B12" authorId="0">
      <text>
        <r>
          <rPr>
            <b/>
            <sz val="8"/>
            <color indexed="81"/>
            <rFont val="Tahoma"/>
            <family val="2"/>
          </rPr>
          <t xml:space="preserve">Chemise de mailles : -3 / 4
Pourpoint de cuir : -1 / 6
Pourpoint matelassé : 0 / 7
Brigantine : -5 / 2
Corselet d'écailles : -4 / 3
Haubert de mailles : -4 / 3
Plastron : -4 / 4
Armure à plaques : -6 / 2
Chemise de mailles et Brigantine : -8 / 1
Chemise de mailles et Corselet d'écailles : -7 / 1
Chemise de mailles et Haubert d'écailles : -9 / 0
Chemise de mailles et Plastron : -7 / 2
Haubert d'écailles : -6 / 1
Haubert de mailles et Brigantine : -9 / 0
Haubert de mailles et Corselet d'écailles : -8 / 0
Haubert de mailles et Haubert d'écailles : -10 / 0
Haubert de mailles et Plastron : -8 / 1
</t>
        </r>
      </text>
    </comment>
    <comment ref="B13" authorId="0">
      <text>
        <r>
          <rPr>
            <b/>
            <sz val="8"/>
            <color indexed="81"/>
            <rFont val="Tahoma"/>
            <family val="2"/>
          </rPr>
          <t>Bocle : +2 / -1
Ecu : +4 / -4
Targe : +3 / -2</t>
        </r>
      </text>
    </comment>
    <comment ref="B14" authorId="0">
      <text>
        <r>
          <rPr>
            <b/>
            <sz val="8"/>
            <color indexed="81"/>
            <rFont val="Tahoma"/>
            <family val="2"/>
          </rPr>
          <t>Calotte d'acier : 0
Heaume à ventail mobile : -2 si fermé, 0 si ouvert
Heaume : -2</t>
        </r>
      </text>
    </comment>
  </commentList>
</comments>
</file>

<file path=xl/sharedStrings.xml><?xml version="1.0" encoding="utf-8"?>
<sst xmlns="http://schemas.openxmlformats.org/spreadsheetml/2006/main" count="98" uniqueCount="98">
  <si>
    <t>For</t>
  </si>
  <si>
    <t>Dex</t>
  </si>
  <si>
    <t>Con</t>
  </si>
  <si>
    <t>Int</t>
  </si>
  <si>
    <t>Sag</t>
  </si>
  <si>
    <t>Cha</t>
  </si>
  <si>
    <t>MOD</t>
  </si>
  <si>
    <t>RANG</t>
  </si>
  <si>
    <t>BONUS</t>
  </si>
  <si>
    <t>MALUS</t>
  </si>
  <si>
    <t>COMPETENCE</t>
  </si>
  <si>
    <t xml:space="preserve"> Actuel</t>
  </si>
  <si>
    <t xml:space="preserve"> Maximum</t>
  </si>
  <si>
    <t xml:space="preserve"> Bonus</t>
  </si>
  <si>
    <t>Défense</t>
  </si>
  <si>
    <t>Base</t>
  </si>
  <si>
    <t>Parade</t>
  </si>
  <si>
    <t>Esquive à distance</t>
  </si>
  <si>
    <t>Armure</t>
  </si>
  <si>
    <t>Armure corporelle</t>
  </si>
  <si>
    <t>Bouclier</t>
  </si>
  <si>
    <t>Niveau global</t>
  </si>
  <si>
    <t>SYNERGIE</t>
  </si>
  <si>
    <t>Bon.</t>
  </si>
  <si>
    <t>Mal.</t>
  </si>
  <si>
    <t>Esquive</t>
  </si>
  <si>
    <t>Bonus</t>
  </si>
  <si>
    <t>Score de défense</t>
  </si>
  <si>
    <t>Attaque en force</t>
  </si>
  <si>
    <t>Attaque en finesse</t>
  </si>
  <si>
    <t>Attaque de base</t>
  </si>
  <si>
    <t>Acrobaties (DEX)</t>
  </si>
  <si>
    <t>Artisanat (INT)</t>
  </si>
  <si>
    <t>Bluff (CHA)</t>
  </si>
  <si>
    <t>Concentration (CON)</t>
  </si>
  <si>
    <t>Connaissances (INT)</t>
  </si>
  <si>
    <t>Crochetage (DEX)</t>
  </si>
  <si>
    <t>Contrefaçon (INT)</t>
  </si>
  <si>
    <t>Décryptage (INT)</t>
  </si>
  <si>
    <t>Déguisement (CHA)</t>
  </si>
  <si>
    <t>Déplacement silencieux (DEX)</t>
  </si>
  <si>
    <t>Désamorçage/Sabotage (INT)</t>
  </si>
  <si>
    <t>Détection (SAG)</t>
  </si>
  <si>
    <t>Diplomatie (CHA)</t>
  </si>
  <si>
    <t>Discrétion (DEX)</t>
  </si>
  <si>
    <t>Dressage (CHA)</t>
  </si>
  <si>
    <t>Equilibre (DEX)</t>
  </si>
  <si>
    <t>Equitation (DEX)</t>
  </si>
  <si>
    <t>Escalade (FOR)</t>
  </si>
  <si>
    <t>Escamotage (DEX)</t>
  </si>
  <si>
    <t>Estimation (INT)</t>
  </si>
  <si>
    <t>Evasion (DEX)</t>
  </si>
  <si>
    <t>Fouille INT)</t>
  </si>
  <si>
    <t>Intimidation (CHA)</t>
  </si>
  <si>
    <t>Maitrise des cordes (DEX)</t>
  </si>
  <si>
    <t>Natation (FOR)</t>
  </si>
  <si>
    <t>Perception auditive (SAG)</t>
  </si>
  <si>
    <t>Premiers secours (SAG)</t>
  </si>
  <si>
    <t>Profession (SAG)</t>
  </si>
  <si>
    <t>Psychologie (SAG)</t>
  </si>
  <si>
    <t>Renseignements (CHA)</t>
  </si>
  <si>
    <t>Représentation (CHA)</t>
  </si>
  <si>
    <t>Saut (FOR)</t>
  </si>
  <si>
    <t>Survie (SAG)</t>
  </si>
  <si>
    <t>Heaume</t>
  </si>
  <si>
    <t>Particularités</t>
  </si>
  <si>
    <t>Charge</t>
  </si>
  <si>
    <t>Dex.</t>
  </si>
  <si>
    <t>Herboristerie</t>
  </si>
  <si>
    <t>Alchimie</t>
  </si>
  <si>
    <t>Nature</t>
  </si>
  <si>
    <t>Mystères</t>
  </si>
  <si>
    <t>Architecture et ingénierie</t>
  </si>
  <si>
    <t>Exploration souterraine</t>
  </si>
  <si>
    <t>Géographie</t>
  </si>
  <si>
    <t>Histoire</t>
  </si>
  <si>
    <t>Folklore local</t>
  </si>
  <si>
    <t>Noblesse et royauté</t>
  </si>
  <si>
    <t>Religion</t>
  </si>
  <si>
    <t>Scène</t>
  </si>
  <si>
    <t>Farce</t>
  </si>
  <si>
    <t>Danse</t>
  </si>
  <si>
    <t>Déclamation</t>
  </si>
  <si>
    <t>Percussions</t>
  </si>
  <si>
    <t>Instruments à cordes</t>
  </si>
  <si>
    <t>Instruments à vent</t>
  </si>
  <si>
    <t>Chant</t>
  </si>
  <si>
    <t>Rituels</t>
  </si>
  <si>
    <t>Réf.</t>
  </si>
  <si>
    <t>Vig.</t>
  </si>
  <si>
    <t>Vol.</t>
  </si>
  <si>
    <t>Malus</t>
  </si>
  <si>
    <t>Esquive au corps à corps</t>
  </si>
  <si>
    <t>Parade au corps à corps</t>
  </si>
  <si>
    <t>Nom du personnage</t>
  </si>
  <si>
    <t>MODIFICATEURS PARTICULIERS</t>
  </si>
  <si>
    <t>FICHE DE COMPETENCES</t>
  </si>
  <si>
    <t>Par Rowen Ellendyl pour le Scriptorium</t>
  </si>
</sst>
</file>

<file path=xl/styles.xml><?xml version="1.0" encoding="utf-8"?>
<styleSheet xmlns="http://schemas.openxmlformats.org/spreadsheetml/2006/main">
  <numFmts count="2">
    <numFmt numFmtId="164" formatCode="\+#;\-#;\+0"/>
    <numFmt numFmtId="165" formatCode="\-#"/>
  </numFmts>
  <fonts count="13">
    <font>
      <sz val="11"/>
      <color theme="1"/>
      <name val="Calibri"/>
      <family val="2"/>
      <scheme val="minor"/>
    </font>
    <font>
      <b/>
      <sz val="10"/>
      <color theme="1"/>
      <name val="Verdana"/>
      <family val="2"/>
    </font>
    <font>
      <b/>
      <sz val="8"/>
      <color theme="1"/>
      <name val="Verdana"/>
      <family val="2"/>
    </font>
    <font>
      <sz val="8"/>
      <color theme="1"/>
      <name val="Verdana"/>
      <family val="2"/>
    </font>
    <font>
      <b/>
      <sz val="8"/>
      <color indexed="81"/>
      <name val="Tahoma"/>
      <family val="2"/>
    </font>
    <font>
      <b/>
      <sz val="11"/>
      <color rgb="FFFF0000"/>
      <name val="Verdana"/>
      <family val="2"/>
    </font>
    <font>
      <sz val="8"/>
      <color theme="0"/>
      <name val="Verdana"/>
      <family val="2"/>
    </font>
    <font>
      <sz val="8"/>
      <color theme="0" tint="-0.14996795556505021"/>
      <name val="Verdana"/>
      <family val="2"/>
    </font>
    <font>
      <sz val="8"/>
      <name val="Verdana"/>
      <family val="2"/>
    </font>
    <font>
      <i/>
      <sz val="8"/>
      <color theme="1"/>
      <name val="Verdana"/>
      <family val="2"/>
    </font>
    <font>
      <b/>
      <sz val="8"/>
      <name val="Verdana"/>
      <family val="2"/>
    </font>
    <font>
      <b/>
      <sz val="12"/>
      <name val="Arial Rounded MT Bold"/>
      <family val="2"/>
    </font>
    <font>
      <i/>
      <sz val="8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4506668294322"/>
        <bgColor indexed="64"/>
      </patternFill>
    </fill>
    <fill>
      <patternFill patternType="solid">
        <fgColor theme="0" tint="-0.14996795556505021"/>
        <bgColor indexed="64"/>
      </patternFill>
    </fill>
  </fills>
  <borders count="108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/>
      <diagonal/>
    </border>
    <border>
      <left style="dotted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double">
        <color auto="1"/>
      </top>
      <bottom style="double">
        <color auto="1"/>
      </bottom>
      <diagonal/>
    </border>
    <border>
      <left style="dotted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dotted">
        <color auto="1"/>
      </right>
      <top style="thin">
        <color auto="1"/>
      </top>
      <bottom/>
      <diagonal/>
    </border>
    <border>
      <left style="thin">
        <color auto="1"/>
      </left>
      <right style="dotted">
        <color auto="1"/>
      </right>
      <top/>
      <bottom style="medium">
        <color auto="1"/>
      </bottom>
      <diagonal/>
    </border>
    <border>
      <left style="thin">
        <color auto="1"/>
      </left>
      <right style="dotted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dotted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tted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double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dotted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double">
        <color auto="1"/>
      </top>
      <bottom style="thin">
        <color auto="1"/>
      </bottom>
      <diagonal/>
    </border>
    <border>
      <left style="dotted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double">
        <color auto="1"/>
      </top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82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1" fontId="2" fillId="2" borderId="10" xfId="0" applyNumberFormat="1" applyFont="1" applyFill="1" applyBorder="1" applyAlignment="1" applyProtection="1">
      <alignment horizontal="center" vertical="center"/>
    </xf>
    <xf numFmtId="1" fontId="2" fillId="2" borderId="11" xfId="0" applyNumberFormat="1" applyFont="1" applyFill="1" applyBorder="1" applyAlignment="1" applyProtection="1">
      <alignment horizontal="center" vertical="center"/>
    </xf>
    <xf numFmtId="1" fontId="2" fillId="2" borderId="12" xfId="0" applyNumberFormat="1" applyFont="1" applyFill="1" applyBorder="1" applyAlignment="1" applyProtection="1">
      <alignment horizontal="center" vertical="center"/>
    </xf>
    <xf numFmtId="0" fontId="2" fillId="0" borderId="69" xfId="0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vertical="center"/>
    </xf>
    <xf numFmtId="0" fontId="2" fillId="0" borderId="22" xfId="0" applyFont="1" applyBorder="1" applyAlignment="1" applyProtection="1">
      <alignment vertical="center"/>
    </xf>
    <xf numFmtId="0" fontId="2" fillId="0" borderId="26" xfId="0" applyFont="1" applyBorder="1" applyAlignment="1" applyProtection="1">
      <alignment horizontal="center" vertical="center"/>
    </xf>
    <xf numFmtId="0" fontId="2" fillId="0" borderId="27" xfId="0" applyFont="1" applyBorder="1" applyAlignment="1" applyProtection="1">
      <alignment horizontal="center" vertical="center"/>
    </xf>
    <xf numFmtId="0" fontId="5" fillId="0" borderId="46" xfId="0" applyFont="1" applyBorder="1" applyAlignment="1" applyProtection="1">
      <alignment horizontal="center" vertical="center"/>
    </xf>
    <xf numFmtId="1" fontId="3" fillId="2" borderId="45" xfId="0" applyNumberFormat="1" applyFont="1" applyFill="1" applyBorder="1" applyAlignment="1" applyProtection="1">
      <alignment horizontal="center" vertical="center"/>
    </xf>
    <xf numFmtId="1" fontId="3" fillId="0" borderId="66" xfId="0" applyNumberFormat="1" applyFont="1" applyBorder="1" applyAlignment="1" applyProtection="1">
      <alignment horizontal="center" vertical="center"/>
    </xf>
    <xf numFmtId="1" fontId="3" fillId="0" borderId="47" xfId="0" applyNumberFormat="1" applyFont="1" applyBorder="1" applyAlignment="1" applyProtection="1">
      <alignment horizontal="center" vertical="center"/>
    </xf>
    <xf numFmtId="165" fontId="3" fillId="0" borderId="48" xfId="0" applyNumberFormat="1" applyFont="1" applyBorder="1" applyAlignment="1" applyProtection="1">
      <alignment horizontal="center" vertical="center"/>
    </xf>
    <xf numFmtId="165" fontId="3" fillId="0" borderId="49" xfId="0" applyNumberFormat="1" applyFont="1" applyBorder="1" applyAlignment="1" applyProtection="1">
      <alignment horizontal="center" vertical="center"/>
    </xf>
    <xf numFmtId="165" fontId="3" fillId="0" borderId="50" xfId="0" applyNumberFormat="1" applyFont="1" applyBorder="1" applyAlignment="1" applyProtection="1">
      <alignment horizontal="center" vertical="center"/>
    </xf>
    <xf numFmtId="1" fontId="3" fillId="2" borderId="51" xfId="0" applyNumberFormat="1" applyFont="1" applyFill="1" applyBorder="1" applyAlignment="1" applyProtection="1">
      <alignment horizontal="center" vertical="center"/>
    </xf>
    <xf numFmtId="1" fontId="3" fillId="0" borderId="53" xfId="0" applyNumberFormat="1" applyFont="1" applyBorder="1" applyAlignment="1" applyProtection="1">
      <alignment horizontal="center" vertical="center"/>
    </xf>
    <xf numFmtId="165" fontId="3" fillId="0" borderId="54" xfId="0" applyNumberFormat="1" applyFont="1" applyBorder="1" applyAlignment="1" applyProtection="1">
      <alignment horizontal="center" vertical="center"/>
    </xf>
    <xf numFmtId="165" fontId="3" fillId="0" borderId="55" xfId="0" applyNumberFormat="1" applyFont="1" applyBorder="1" applyAlignment="1" applyProtection="1">
      <alignment horizontal="center" vertical="center"/>
    </xf>
    <xf numFmtId="165" fontId="3" fillId="0" borderId="56" xfId="0" applyNumberFormat="1" applyFont="1" applyBorder="1" applyAlignment="1" applyProtection="1">
      <alignment horizontal="center" vertical="center"/>
    </xf>
    <xf numFmtId="1" fontId="3" fillId="0" borderId="67" xfId="0" applyNumberFormat="1" applyFont="1" applyBorder="1" applyAlignment="1" applyProtection="1">
      <alignment horizontal="center" vertical="center"/>
    </xf>
    <xf numFmtId="0" fontId="5" fillId="0" borderId="58" xfId="0" applyFont="1" applyBorder="1" applyAlignment="1" applyProtection="1">
      <alignment horizontal="center" vertical="center"/>
    </xf>
    <xf numFmtId="1" fontId="3" fillId="2" borderId="57" xfId="0" applyNumberFormat="1" applyFont="1" applyFill="1" applyBorder="1" applyAlignment="1" applyProtection="1">
      <alignment horizontal="center" vertical="center"/>
    </xf>
    <xf numFmtId="1" fontId="3" fillId="0" borderId="68" xfId="0" applyNumberFormat="1" applyFont="1" applyBorder="1" applyAlignment="1" applyProtection="1">
      <alignment horizontal="center" vertical="center"/>
    </xf>
    <xf numFmtId="1" fontId="3" fillId="0" borderId="59" xfId="0" applyNumberFormat="1" applyFont="1" applyBorder="1" applyAlignment="1" applyProtection="1">
      <alignment horizontal="center" vertical="center"/>
    </xf>
    <xf numFmtId="165" fontId="3" fillId="0" borderId="60" xfId="0" applyNumberFormat="1" applyFont="1" applyBorder="1" applyAlignment="1" applyProtection="1">
      <alignment horizontal="center" vertical="center"/>
    </xf>
    <xf numFmtId="165" fontId="3" fillId="0" borderId="61" xfId="0" applyNumberFormat="1" applyFont="1" applyBorder="1" applyAlignment="1" applyProtection="1">
      <alignment horizontal="center" vertical="center"/>
    </xf>
    <xf numFmtId="165" fontId="3" fillId="0" borderId="62" xfId="0" applyNumberFormat="1" applyFont="1" applyBorder="1" applyAlignment="1" applyProtection="1">
      <alignment horizontal="center" vertical="center"/>
    </xf>
    <xf numFmtId="0" fontId="0" fillId="0" borderId="0" xfId="0" applyProtection="1"/>
    <xf numFmtId="164" fontId="3" fillId="3" borderId="29" xfId="0" applyNumberFormat="1" applyFont="1" applyFill="1" applyBorder="1" applyAlignment="1" applyProtection="1">
      <alignment horizontal="center" vertical="center"/>
    </xf>
    <xf numFmtId="0" fontId="3" fillId="3" borderId="32" xfId="0" applyFont="1" applyFill="1" applyBorder="1" applyAlignment="1" applyProtection="1">
      <alignment horizontal="center" vertical="center"/>
    </xf>
    <xf numFmtId="0" fontId="6" fillId="0" borderId="39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/>
    </xf>
    <xf numFmtId="0" fontId="3" fillId="3" borderId="33" xfId="0" applyFont="1" applyFill="1" applyBorder="1" applyAlignment="1" applyProtection="1">
      <alignment horizontal="center" vertical="center"/>
    </xf>
    <xf numFmtId="0" fontId="3" fillId="3" borderId="30" xfId="0" applyFont="1" applyFill="1" applyBorder="1" applyAlignment="1" applyProtection="1">
      <alignment horizontal="center" vertical="center"/>
    </xf>
    <xf numFmtId="0" fontId="0" fillId="3" borderId="0" xfId="0" applyFill="1"/>
    <xf numFmtId="0" fontId="0" fillId="3" borderId="0" xfId="0" applyFill="1" applyProtection="1"/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165" fontId="2" fillId="2" borderId="36" xfId="0" applyNumberFormat="1" applyFont="1" applyFill="1" applyBorder="1" applyAlignment="1" applyProtection="1">
      <alignment horizontal="center" vertical="center"/>
    </xf>
    <xf numFmtId="0" fontId="2" fillId="2" borderId="30" xfId="0" applyFont="1" applyFill="1" applyBorder="1" applyAlignment="1" applyProtection="1">
      <alignment horizontal="center" vertical="center"/>
    </xf>
    <xf numFmtId="165" fontId="2" fillId="2" borderId="75" xfId="0" applyNumberFormat="1" applyFont="1" applyFill="1" applyBorder="1" applyAlignment="1" applyProtection="1">
      <alignment horizontal="center" vertical="center"/>
    </xf>
    <xf numFmtId="164" fontId="2" fillId="2" borderId="76" xfId="0" applyNumberFormat="1" applyFont="1" applyFill="1" applyBorder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164" fontId="2" fillId="2" borderId="71" xfId="0" applyNumberFormat="1" applyFont="1" applyFill="1" applyBorder="1" applyAlignment="1" applyProtection="1">
      <alignment horizontal="center" vertical="center"/>
    </xf>
    <xf numFmtId="164" fontId="2" fillId="2" borderId="44" xfId="0" applyNumberFormat="1" applyFont="1" applyFill="1" applyBorder="1" applyAlignment="1" applyProtection="1">
      <alignment horizontal="center" vertical="center"/>
    </xf>
    <xf numFmtId="164" fontId="2" fillId="2" borderId="43" xfId="0" applyNumberFormat="1" applyFont="1" applyFill="1" applyBorder="1" applyAlignment="1" applyProtection="1">
      <alignment horizontal="center" vertical="center"/>
    </xf>
    <xf numFmtId="164" fontId="2" fillId="0" borderId="33" xfId="0" applyNumberFormat="1" applyFont="1" applyBorder="1" applyAlignment="1" applyProtection="1">
      <alignment horizontal="center" vertical="center"/>
    </xf>
    <xf numFmtId="164" fontId="2" fillId="0" borderId="30" xfId="0" applyNumberFormat="1" applyFont="1" applyBorder="1" applyAlignment="1" applyProtection="1">
      <alignment horizontal="center" vertical="center"/>
    </xf>
    <xf numFmtId="164" fontId="3" fillId="0" borderId="48" xfId="0" applyNumberFormat="1" applyFont="1" applyFill="1" applyBorder="1" applyAlignment="1" applyProtection="1">
      <alignment horizontal="center" vertical="center"/>
    </xf>
    <xf numFmtId="164" fontId="3" fillId="0" borderId="49" xfId="0" applyNumberFormat="1" applyFont="1" applyFill="1" applyBorder="1" applyAlignment="1" applyProtection="1">
      <alignment horizontal="center" vertical="center"/>
    </xf>
    <xf numFmtId="164" fontId="3" fillId="0" borderId="50" xfId="0" applyNumberFormat="1" applyFont="1" applyFill="1" applyBorder="1" applyAlignment="1" applyProtection="1">
      <alignment horizontal="center" vertical="center"/>
    </xf>
    <xf numFmtId="164" fontId="3" fillId="0" borderId="54" xfId="0" applyNumberFormat="1" applyFont="1" applyFill="1" applyBorder="1" applyAlignment="1" applyProtection="1">
      <alignment horizontal="center" vertical="center"/>
    </xf>
    <xf numFmtId="164" fontId="3" fillId="0" borderId="55" xfId="0" applyNumberFormat="1" applyFont="1" applyFill="1" applyBorder="1" applyAlignment="1" applyProtection="1">
      <alignment horizontal="center" vertical="center"/>
    </xf>
    <xf numFmtId="164" fontId="3" fillId="0" borderId="56" xfId="0" applyNumberFormat="1" applyFont="1" applyFill="1" applyBorder="1" applyAlignment="1" applyProtection="1">
      <alignment horizontal="center" vertical="center"/>
    </xf>
    <xf numFmtId="164" fontId="3" fillId="0" borderId="61" xfId="0" applyNumberFormat="1" applyFont="1" applyFill="1" applyBorder="1" applyAlignment="1" applyProtection="1">
      <alignment horizontal="center" vertical="center"/>
    </xf>
    <xf numFmtId="164" fontId="3" fillId="0" borderId="62" xfId="0" applyNumberFormat="1" applyFont="1" applyFill="1" applyBorder="1" applyAlignment="1" applyProtection="1">
      <alignment horizontal="center" vertical="center"/>
    </xf>
    <xf numFmtId="0" fontId="5" fillId="0" borderId="52" xfId="0" applyFont="1" applyBorder="1" applyAlignment="1" applyProtection="1">
      <alignment horizontal="center" vertical="center"/>
    </xf>
    <xf numFmtId="0" fontId="5" fillId="0" borderId="14" xfId="0" applyFont="1" applyBorder="1" applyAlignment="1" applyProtection="1">
      <alignment horizontal="center" vertical="center"/>
    </xf>
    <xf numFmtId="1" fontId="3" fillId="0" borderId="81" xfId="0" applyNumberFormat="1" applyFont="1" applyBorder="1" applyAlignment="1" applyProtection="1">
      <alignment horizontal="center" vertical="center"/>
    </xf>
    <xf numFmtId="164" fontId="3" fillId="0" borderId="82" xfId="0" applyNumberFormat="1" applyFont="1" applyFill="1" applyBorder="1" applyAlignment="1" applyProtection="1">
      <alignment horizontal="center" vertical="center"/>
    </xf>
    <xf numFmtId="164" fontId="3" fillId="0" borderId="83" xfId="0" applyNumberFormat="1" applyFont="1" applyFill="1" applyBorder="1" applyAlignment="1" applyProtection="1">
      <alignment horizontal="center" vertical="center"/>
    </xf>
    <xf numFmtId="164" fontId="3" fillId="0" borderId="84" xfId="0" applyNumberFormat="1" applyFont="1" applyFill="1" applyBorder="1" applyAlignment="1" applyProtection="1">
      <alignment horizontal="center" vertical="center"/>
    </xf>
    <xf numFmtId="165" fontId="3" fillId="0" borderId="82" xfId="0" applyNumberFormat="1" applyFont="1" applyBorder="1" applyAlignment="1" applyProtection="1">
      <alignment horizontal="center" vertical="center"/>
    </xf>
    <xf numFmtId="165" fontId="3" fillId="0" borderId="83" xfId="0" applyNumberFormat="1" applyFont="1" applyBorder="1" applyAlignment="1" applyProtection="1">
      <alignment horizontal="center" vertical="center"/>
    </xf>
    <xf numFmtId="165" fontId="3" fillId="0" borderId="84" xfId="0" applyNumberFormat="1" applyFont="1" applyBorder="1" applyAlignment="1" applyProtection="1">
      <alignment horizontal="center" vertical="center"/>
    </xf>
    <xf numFmtId="0" fontId="5" fillId="0" borderId="85" xfId="0" applyFont="1" applyBorder="1" applyAlignment="1" applyProtection="1">
      <alignment horizontal="center" vertical="center"/>
    </xf>
    <xf numFmtId="0" fontId="8" fillId="0" borderId="15" xfId="0" applyFont="1" applyFill="1" applyBorder="1" applyAlignment="1" applyProtection="1">
      <alignment horizontal="left" vertical="center" indent="3"/>
    </xf>
    <xf numFmtId="0" fontId="3" fillId="0" borderId="16" xfId="0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5" fillId="0" borderId="87" xfId="0" applyFont="1" applyBorder="1" applyAlignment="1" applyProtection="1">
      <alignment horizontal="center" vertical="center"/>
    </xf>
    <xf numFmtId="1" fontId="3" fillId="0" borderId="88" xfId="0" applyNumberFormat="1" applyFont="1" applyBorder="1" applyAlignment="1" applyProtection="1">
      <alignment horizontal="center" vertical="center"/>
    </xf>
    <xf numFmtId="1" fontId="3" fillId="0" borderId="89" xfId="0" applyNumberFormat="1" applyFont="1" applyBorder="1" applyAlignment="1" applyProtection="1">
      <alignment horizontal="center" vertical="center"/>
    </xf>
    <xf numFmtId="164" fontId="3" fillId="0" borderId="91" xfId="0" applyNumberFormat="1" applyFont="1" applyFill="1" applyBorder="1" applyAlignment="1" applyProtection="1">
      <alignment horizontal="center" vertical="center"/>
    </xf>
    <xf numFmtId="164" fontId="3" fillId="0" borderId="92" xfId="0" applyNumberFormat="1" applyFont="1" applyFill="1" applyBorder="1" applyAlignment="1" applyProtection="1">
      <alignment horizontal="center" vertical="center"/>
    </xf>
    <xf numFmtId="165" fontId="3" fillId="0" borderId="90" xfId="0" applyNumberFormat="1" applyFont="1" applyBorder="1" applyAlignment="1" applyProtection="1">
      <alignment horizontal="center" vertical="center"/>
    </xf>
    <xf numFmtId="165" fontId="3" fillId="0" borderId="91" xfId="0" applyNumberFormat="1" applyFont="1" applyBorder="1" applyAlignment="1" applyProtection="1">
      <alignment horizontal="center" vertical="center"/>
    </xf>
    <xf numFmtId="165" fontId="3" fillId="0" borderId="92" xfId="0" applyNumberFormat="1" applyFont="1" applyBorder="1" applyAlignment="1" applyProtection="1">
      <alignment horizontal="center" vertical="center"/>
    </xf>
    <xf numFmtId="0" fontId="8" fillId="0" borderId="34" xfId="0" applyFont="1" applyFill="1" applyBorder="1" applyAlignment="1" applyProtection="1">
      <alignment horizontal="left" vertical="center" indent="3"/>
    </xf>
    <xf numFmtId="0" fontId="3" fillId="0" borderId="35" xfId="0" applyFont="1" applyFill="1" applyBorder="1" applyAlignment="1" applyProtection="1">
      <alignment horizontal="center" vertical="center"/>
    </xf>
    <xf numFmtId="0" fontId="3" fillId="0" borderId="34" xfId="0" applyFont="1" applyFill="1" applyBorder="1" applyAlignment="1" applyProtection="1">
      <alignment horizontal="center" vertical="center"/>
    </xf>
    <xf numFmtId="0" fontId="3" fillId="0" borderId="36" xfId="0" applyFont="1" applyFill="1" applyBorder="1" applyAlignment="1" applyProtection="1">
      <alignment horizontal="center" vertical="center"/>
    </xf>
    <xf numFmtId="1" fontId="3" fillId="2" borderId="94" xfId="0" applyNumberFormat="1" applyFont="1" applyFill="1" applyBorder="1" applyAlignment="1" applyProtection="1">
      <alignment horizontal="center" vertical="center"/>
    </xf>
    <xf numFmtId="0" fontId="3" fillId="0" borderId="99" xfId="0" applyFont="1" applyFill="1" applyBorder="1" applyAlignment="1" applyProtection="1">
      <alignment horizontal="center" vertical="center"/>
    </xf>
    <xf numFmtId="1" fontId="3" fillId="0" borderId="100" xfId="0" applyNumberFormat="1" applyFont="1" applyBorder="1" applyAlignment="1" applyProtection="1">
      <alignment horizontal="center" vertical="center"/>
    </xf>
    <xf numFmtId="0" fontId="3" fillId="0" borderId="96" xfId="0" applyFont="1" applyFill="1" applyBorder="1" applyAlignment="1" applyProtection="1">
      <alignment horizontal="center" vertical="center"/>
    </xf>
    <xf numFmtId="0" fontId="3" fillId="0" borderId="34" xfId="0" applyFont="1" applyFill="1" applyBorder="1" applyAlignment="1" applyProtection="1">
      <alignment horizontal="left" vertical="center" indent="3"/>
    </xf>
    <xf numFmtId="164" fontId="3" fillId="0" borderId="28" xfId="0" applyNumberFormat="1" applyFont="1" applyFill="1" applyBorder="1" applyAlignment="1" applyProtection="1">
      <alignment horizontal="center" vertical="center"/>
    </xf>
    <xf numFmtId="164" fontId="3" fillId="0" borderId="29" xfId="0" applyNumberFormat="1" applyFont="1" applyFill="1" applyBorder="1" applyAlignment="1" applyProtection="1">
      <alignment horizontal="center" vertical="center"/>
    </xf>
    <xf numFmtId="164" fontId="3" fillId="0" borderId="30" xfId="0" applyNumberFormat="1" applyFont="1" applyFill="1" applyBorder="1" applyAlignment="1" applyProtection="1">
      <alignment horizontal="center" vertical="center"/>
    </xf>
    <xf numFmtId="164" fontId="3" fillId="0" borderId="76" xfId="0" applyNumberFormat="1" applyFont="1" applyFill="1" applyBorder="1" applyAlignment="1" applyProtection="1">
      <alignment horizontal="center" vertical="center"/>
    </xf>
    <xf numFmtId="164" fontId="3" fillId="0" borderId="95" xfId="0" applyNumberFormat="1" applyFont="1" applyFill="1" applyBorder="1" applyAlignment="1" applyProtection="1">
      <alignment horizontal="center" vertical="center"/>
    </xf>
    <xf numFmtId="165" fontId="3" fillId="0" borderId="28" xfId="0" applyNumberFormat="1" applyFont="1" applyFill="1" applyBorder="1" applyAlignment="1" applyProtection="1">
      <alignment horizontal="center" vertical="center"/>
    </xf>
    <xf numFmtId="165" fontId="3" fillId="0" borderId="29" xfId="0" applyNumberFormat="1" applyFont="1" applyFill="1" applyBorder="1" applyAlignment="1" applyProtection="1">
      <alignment horizontal="center" vertical="center"/>
    </xf>
    <xf numFmtId="165" fontId="3" fillId="0" borderId="30" xfId="0" applyNumberFormat="1" applyFont="1" applyFill="1" applyBorder="1" applyAlignment="1" applyProtection="1">
      <alignment horizontal="center" vertical="center"/>
    </xf>
    <xf numFmtId="165" fontId="3" fillId="0" borderId="94" xfId="0" applyNumberFormat="1" applyFont="1" applyFill="1" applyBorder="1" applyAlignment="1" applyProtection="1">
      <alignment horizontal="center" vertical="center"/>
    </xf>
    <xf numFmtId="165" fontId="3" fillId="0" borderId="76" xfId="0" applyNumberFormat="1" applyFont="1" applyFill="1" applyBorder="1" applyAlignment="1" applyProtection="1">
      <alignment horizontal="center" vertical="center"/>
    </xf>
    <xf numFmtId="165" fontId="3" fillId="0" borderId="95" xfId="0" applyNumberFormat="1" applyFont="1" applyFill="1" applyBorder="1" applyAlignment="1" applyProtection="1">
      <alignment horizontal="center" vertical="center"/>
    </xf>
    <xf numFmtId="1" fontId="3" fillId="2" borderId="28" xfId="0" applyNumberFormat="1" applyFont="1" applyFill="1" applyBorder="1" applyAlignment="1" applyProtection="1">
      <alignment horizontal="center" vertical="center"/>
    </xf>
    <xf numFmtId="0" fontId="3" fillId="2" borderId="28" xfId="0" applyFont="1" applyFill="1" applyBorder="1" applyAlignment="1" applyProtection="1">
      <alignment horizontal="center" vertical="center"/>
    </xf>
    <xf numFmtId="1" fontId="3" fillId="0" borderId="79" xfId="0" applyNumberFormat="1" applyFont="1" applyFill="1" applyBorder="1" applyAlignment="1" applyProtection="1">
      <alignment horizontal="center" vertical="center"/>
    </xf>
    <xf numFmtId="1" fontId="3" fillId="0" borderId="98" xfId="0" applyNumberFormat="1" applyFont="1" applyFill="1" applyBorder="1" applyAlignment="1" applyProtection="1">
      <alignment horizontal="center" vertical="center"/>
    </xf>
    <xf numFmtId="164" fontId="3" fillId="0" borderId="35" xfId="0" applyNumberFormat="1" applyFont="1" applyBorder="1" applyAlignment="1" applyProtection="1">
      <alignment horizontal="center" vertical="center"/>
    </xf>
    <xf numFmtId="164" fontId="3" fillId="0" borderId="38" xfId="0" applyNumberFormat="1" applyFont="1" applyBorder="1" applyAlignment="1" applyProtection="1">
      <alignment horizontal="center" vertical="center"/>
    </xf>
    <xf numFmtId="1" fontId="3" fillId="0" borderId="0" xfId="0" applyNumberFormat="1" applyFont="1" applyAlignment="1" applyProtection="1">
      <alignment horizontal="center" vertical="center"/>
    </xf>
    <xf numFmtId="49" fontId="10" fillId="0" borderId="45" xfId="0" applyNumberFormat="1" applyFont="1" applyBorder="1" applyAlignment="1" applyProtection="1">
      <alignment horizontal="left" vertical="center" indent="1"/>
    </xf>
    <xf numFmtId="49" fontId="10" fillId="0" borderId="86" xfId="0" applyNumberFormat="1" applyFont="1" applyBorder="1" applyAlignment="1" applyProtection="1">
      <alignment horizontal="left" vertical="center" indent="1"/>
    </xf>
    <xf numFmtId="49" fontId="10" fillId="0" borderId="51" xfId="0" applyNumberFormat="1" applyFont="1" applyBorder="1" applyAlignment="1" applyProtection="1">
      <alignment horizontal="left" vertical="center" indent="1"/>
    </xf>
    <xf numFmtId="49" fontId="10" fillId="0" borderId="79" xfId="0" applyNumberFormat="1" applyFont="1" applyBorder="1" applyAlignment="1" applyProtection="1">
      <alignment horizontal="left" vertical="center" indent="1"/>
    </xf>
    <xf numFmtId="49" fontId="10" fillId="0" borderId="57" xfId="0" applyNumberFormat="1" applyFont="1" applyBorder="1" applyAlignment="1" applyProtection="1">
      <alignment horizontal="left" vertical="center" indent="1"/>
    </xf>
    <xf numFmtId="0" fontId="2" fillId="0" borderId="103" xfId="0" applyFont="1" applyFill="1" applyBorder="1" applyAlignment="1" applyProtection="1">
      <alignment horizontal="center" vertical="center"/>
    </xf>
    <xf numFmtId="0" fontId="2" fillId="0" borderId="28" xfId="0" applyFont="1" applyFill="1" applyBorder="1" applyAlignment="1" applyProtection="1">
      <alignment horizontal="center" vertical="center"/>
    </xf>
    <xf numFmtId="0" fontId="2" fillId="0" borderId="31" xfId="0" applyFont="1" applyFill="1" applyBorder="1" applyAlignment="1" applyProtection="1">
      <alignment horizontal="center" vertical="center"/>
    </xf>
    <xf numFmtId="0" fontId="3" fillId="0" borderId="36" xfId="0" applyFont="1" applyFill="1" applyBorder="1" applyAlignment="1" applyProtection="1">
      <alignment horizontal="center" vertical="center"/>
    </xf>
    <xf numFmtId="0" fontId="3" fillId="0" borderId="35" xfId="0" applyFont="1" applyFill="1" applyBorder="1" applyAlignment="1" applyProtection="1">
      <alignment horizontal="center" vertical="center"/>
    </xf>
    <xf numFmtId="164" fontId="3" fillId="2" borderId="27" xfId="0" applyNumberFormat="1" applyFont="1" applyFill="1" applyBorder="1" applyAlignment="1" applyProtection="1">
      <alignment horizontal="center" vertical="center"/>
    </xf>
    <xf numFmtId="164" fontId="3" fillId="2" borderId="30" xfId="0" applyNumberFormat="1" applyFont="1" applyFill="1" applyBorder="1" applyAlignment="1" applyProtection="1">
      <alignment horizontal="center" vertical="center"/>
    </xf>
    <xf numFmtId="164" fontId="3" fillId="2" borderId="33" xfId="0" applyNumberFormat="1" applyFont="1" applyFill="1" applyBorder="1" applyAlignment="1" applyProtection="1">
      <alignment horizontal="center" vertical="center"/>
    </xf>
    <xf numFmtId="164" fontId="2" fillId="0" borderId="26" xfId="0" applyNumberFormat="1" applyFont="1" applyFill="1" applyBorder="1" applyAlignment="1" applyProtection="1">
      <alignment horizontal="center" vertical="center"/>
    </xf>
    <xf numFmtId="164" fontId="2" fillId="0" borderId="29" xfId="0" applyNumberFormat="1" applyFont="1" applyFill="1" applyBorder="1" applyAlignment="1" applyProtection="1">
      <alignment horizontal="center" vertical="center"/>
    </xf>
    <xf numFmtId="164" fontId="2" fillId="0" borderId="32" xfId="0" applyNumberFormat="1" applyFont="1" applyFill="1" applyBorder="1" applyAlignment="1" applyProtection="1">
      <alignment horizontal="center" vertical="center"/>
    </xf>
    <xf numFmtId="164" fontId="2" fillId="0" borderId="44" xfId="0" applyNumberFormat="1" applyFont="1" applyBorder="1" applyAlignment="1" applyProtection="1">
      <alignment horizontal="center" vertical="center"/>
    </xf>
    <xf numFmtId="164" fontId="2" fillId="0" borderId="105" xfId="0" applyNumberFormat="1" applyFont="1" applyFill="1" applyBorder="1" applyAlignment="1" applyProtection="1">
      <alignment horizontal="center" vertical="center"/>
    </xf>
    <xf numFmtId="164" fontId="3" fillId="0" borderId="106" xfId="0" applyNumberFormat="1" applyFont="1" applyFill="1" applyBorder="1" applyAlignment="1" applyProtection="1">
      <alignment horizontal="center" vertical="center"/>
    </xf>
    <xf numFmtId="164" fontId="2" fillId="0" borderId="102" xfId="0" applyNumberFormat="1" applyFont="1" applyFill="1" applyBorder="1" applyAlignment="1" applyProtection="1">
      <alignment horizontal="center" vertical="center"/>
    </xf>
    <xf numFmtId="164" fontId="2" fillId="0" borderId="104" xfId="0" applyNumberFormat="1" applyFont="1" applyFill="1" applyBorder="1" applyAlignment="1" applyProtection="1">
      <alignment horizontal="center" vertical="center"/>
    </xf>
    <xf numFmtId="164" fontId="2" fillId="0" borderId="31" xfId="0" applyNumberFormat="1" applyFont="1" applyBorder="1" applyAlignment="1" applyProtection="1">
      <alignment horizontal="center" vertical="center"/>
    </xf>
    <xf numFmtId="164" fontId="3" fillId="0" borderId="106" xfId="0" applyNumberFormat="1" applyFont="1" applyFill="1" applyBorder="1" applyAlignment="1">
      <alignment horizontal="center" vertical="center"/>
    </xf>
    <xf numFmtId="164" fontId="2" fillId="0" borderId="28" xfId="0" applyNumberFormat="1" applyFont="1" applyFill="1" applyBorder="1" applyAlignment="1" applyProtection="1">
      <alignment horizontal="center" vertical="center"/>
    </xf>
    <xf numFmtId="164" fontId="2" fillId="0" borderId="43" xfId="0" applyNumberFormat="1" applyFont="1" applyFill="1" applyBorder="1" applyAlignment="1" applyProtection="1">
      <alignment horizontal="center" vertical="center"/>
    </xf>
    <xf numFmtId="164" fontId="3" fillId="0" borderId="30" xfId="0" applyNumberFormat="1" applyFont="1" applyFill="1" applyBorder="1" applyAlignment="1">
      <alignment horizontal="center" vertical="center"/>
    </xf>
    <xf numFmtId="164" fontId="3" fillId="0" borderId="60" xfId="0" applyNumberFormat="1" applyFont="1" applyFill="1" applyBorder="1" applyAlignment="1" applyProtection="1">
      <alignment horizontal="center" vertical="center"/>
    </xf>
    <xf numFmtId="164" fontId="3" fillId="0" borderId="94" xfId="0" applyNumberFormat="1" applyFont="1" applyFill="1" applyBorder="1" applyAlignment="1" applyProtection="1">
      <alignment horizontal="center" vertical="center"/>
    </xf>
    <xf numFmtId="164" fontId="3" fillId="0" borderId="90" xfId="0" applyNumberFormat="1" applyFont="1" applyFill="1" applyBorder="1" applyAlignment="1" applyProtection="1">
      <alignment horizontal="center" vertical="center"/>
    </xf>
    <xf numFmtId="0" fontId="3" fillId="2" borderId="94" xfId="0" applyFont="1" applyFill="1" applyBorder="1" applyAlignment="1" applyProtection="1">
      <alignment horizontal="center" vertical="center"/>
    </xf>
    <xf numFmtId="1" fontId="3" fillId="0" borderId="0" xfId="0" applyNumberFormat="1" applyFont="1" applyFill="1" applyBorder="1" applyAlignment="1" applyProtection="1">
      <alignment horizontal="center" vertical="center"/>
    </xf>
    <xf numFmtId="0" fontId="3" fillId="0" borderId="24" xfId="0" applyFont="1" applyFill="1" applyBorder="1" applyAlignment="1" applyProtection="1">
      <alignment horizontal="center" vertical="center"/>
    </xf>
    <xf numFmtId="1" fontId="3" fillId="0" borderId="86" xfId="0" applyNumberFormat="1" applyFont="1" applyFill="1" applyBorder="1" applyAlignment="1" applyProtection="1">
      <alignment horizontal="center" vertical="center"/>
    </xf>
    <xf numFmtId="164" fontId="2" fillId="0" borderId="34" xfId="0" applyNumberFormat="1" applyFont="1" applyFill="1" applyBorder="1" applyAlignment="1" applyProtection="1">
      <alignment horizontal="center" vertical="center"/>
    </xf>
    <xf numFmtId="164" fontId="2" fillId="0" borderId="35" xfId="0" applyNumberFormat="1" applyFont="1" applyFill="1" applyBorder="1" applyAlignment="1" applyProtection="1">
      <alignment horizontal="center" vertical="center"/>
    </xf>
    <xf numFmtId="164" fontId="3" fillId="0" borderId="34" xfId="0" applyNumberFormat="1" applyFont="1" applyFill="1" applyBorder="1" applyAlignment="1" applyProtection="1">
      <alignment horizontal="center" vertical="center"/>
    </xf>
    <xf numFmtId="164" fontId="3" fillId="0" borderId="36" xfId="0" applyNumberFormat="1" applyFont="1" applyFill="1" applyBorder="1" applyAlignment="1" applyProtection="1">
      <alignment horizontal="center" vertical="center"/>
    </xf>
    <xf numFmtId="164" fontId="3" fillId="0" borderId="35" xfId="0" applyNumberFormat="1" applyFont="1" applyFill="1" applyBorder="1" applyAlignment="1" applyProtection="1">
      <alignment horizontal="center" vertical="center"/>
    </xf>
    <xf numFmtId="0" fontId="3" fillId="0" borderId="34" xfId="0" applyFont="1" applyFill="1" applyBorder="1" applyAlignment="1" applyProtection="1">
      <alignment horizontal="left" vertical="center"/>
    </xf>
    <xf numFmtId="0" fontId="3" fillId="0" borderId="36" xfId="0" applyFont="1" applyFill="1" applyBorder="1" applyAlignment="1" applyProtection="1">
      <alignment horizontal="left" vertical="center"/>
    </xf>
    <xf numFmtId="0" fontId="3" fillId="0" borderId="35" xfId="0" applyFont="1" applyFill="1" applyBorder="1" applyAlignment="1" applyProtection="1">
      <alignment horizontal="left" vertical="center"/>
    </xf>
    <xf numFmtId="0" fontId="3" fillId="0" borderId="34" xfId="0" applyFont="1" applyFill="1" applyBorder="1" applyAlignment="1" applyProtection="1">
      <alignment horizontal="center" vertical="center"/>
    </xf>
    <xf numFmtId="0" fontId="3" fillId="0" borderId="36" xfId="0" applyFont="1" applyFill="1" applyBorder="1" applyAlignment="1" applyProtection="1">
      <alignment horizontal="center" vertical="center"/>
    </xf>
    <xf numFmtId="0" fontId="3" fillId="0" borderId="35" xfId="0" applyFont="1" applyFill="1" applyBorder="1" applyAlignment="1" applyProtection="1">
      <alignment horizontal="center" vertical="center"/>
    </xf>
    <xf numFmtId="0" fontId="3" fillId="0" borderId="97" xfId="0" applyFont="1" applyFill="1" applyBorder="1" applyAlignment="1" applyProtection="1">
      <alignment horizontal="center" vertical="center"/>
    </xf>
    <xf numFmtId="0" fontId="3" fillId="0" borderId="101" xfId="0" applyFont="1" applyFill="1" applyBorder="1" applyAlignment="1" applyProtection="1">
      <alignment horizontal="center" vertical="center"/>
    </xf>
    <xf numFmtId="0" fontId="3" fillId="0" borderId="96" xfId="0" applyFont="1" applyFill="1" applyBorder="1" applyAlignment="1" applyProtection="1">
      <alignment horizontal="center" vertical="center"/>
    </xf>
    <xf numFmtId="164" fontId="2" fillId="0" borderId="51" xfId="0" applyNumberFormat="1" applyFont="1" applyBorder="1" applyAlignment="1" applyProtection="1">
      <alignment horizontal="center" vertical="center"/>
    </xf>
    <xf numFmtId="164" fontId="2" fillId="0" borderId="52" xfId="0" applyNumberFormat="1" applyFont="1" applyBorder="1" applyAlignment="1" applyProtection="1">
      <alignment horizontal="center" vertical="center"/>
    </xf>
    <xf numFmtId="164" fontId="2" fillId="0" borderId="45" xfId="0" applyNumberFormat="1" applyFont="1" applyFill="1" applyBorder="1" applyAlignment="1" applyProtection="1">
      <alignment horizontal="center" vertical="center"/>
    </xf>
    <xf numFmtId="164" fontId="2" fillId="0" borderId="46" xfId="0" applyNumberFormat="1" applyFont="1" applyFill="1" applyBorder="1" applyAlignment="1" applyProtection="1">
      <alignment horizontal="center" vertical="center"/>
    </xf>
    <xf numFmtId="164" fontId="2" fillId="0" borderId="79" xfId="0" applyNumberFormat="1" applyFont="1" applyBorder="1" applyAlignment="1" applyProtection="1">
      <alignment horizontal="center" vertical="center"/>
    </xf>
    <xf numFmtId="164" fontId="2" fillId="0" borderId="80" xfId="0" applyNumberFormat="1" applyFont="1" applyBorder="1" applyAlignment="1" applyProtection="1">
      <alignment horizontal="center" vertical="center"/>
    </xf>
    <xf numFmtId="164" fontId="2" fillId="0" borderId="86" xfId="0" applyNumberFormat="1" applyFont="1" applyBorder="1" applyAlignment="1" applyProtection="1">
      <alignment horizontal="center" vertical="center"/>
    </xf>
    <xf numFmtId="164" fontId="2" fillId="0" borderId="87" xfId="0" applyNumberFormat="1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0" fontId="2" fillId="0" borderId="22" xfId="0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 vertical="center"/>
    </xf>
    <xf numFmtId="164" fontId="2" fillId="0" borderId="57" xfId="0" applyNumberFormat="1" applyFont="1" applyBorder="1" applyAlignment="1" applyProtection="1">
      <alignment horizontal="center" vertical="center"/>
    </xf>
    <xf numFmtId="164" fontId="2" fillId="0" borderId="58" xfId="0" applyNumberFormat="1" applyFont="1" applyBorder="1" applyAlignment="1" applyProtection="1">
      <alignment horizontal="center" vertical="center"/>
    </xf>
    <xf numFmtId="2" fontId="3" fillId="0" borderId="69" xfId="0" applyNumberFormat="1" applyFont="1" applyBorder="1" applyAlignment="1" applyProtection="1">
      <alignment horizontal="center" vertical="center"/>
    </xf>
    <xf numFmtId="2" fontId="3" fillId="0" borderId="70" xfId="0" applyNumberFormat="1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2" borderId="40" xfId="0" applyFont="1" applyFill="1" applyBorder="1" applyAlignment="1" applyProtection="1">
      <alignment horizontal="center" vertical="center"/>
    </xf>
    <xf numFmtId="0" fontId="2" fillId="2" borderId="41" xfId="0" applyFont="1" applyFill="1" applyBorder="1" applyAlignment="1" applyProtection="1">
      <alignment horizontal="center" vertical="center"/>
    </xf>
    <xf numFmtId="0" fontId="2" fillId="2" borderId="42" xfId="0" applyFont="1" applyFill="1" applyBorder="1" applyAlignment="1" applyProtection="1">
      <alignment horizontal="center" vertical="center"/>
    </xf>
    <xf numFmtId="1" fontId="2" fillId="0" borderId="44" xfId="0" applyNumberFormat="1" applyFont="1" applyFill="1" applyBorder="1" applyAlignment="1" applyProtection="1">
      <alignment horizontal="center" vertical="center"/>
    </xf>
    <xf numFmtId="1" fontId="2" fillId="0" borderId="38" xfId="0" applyNumberFormat="1" applyFont="1" applyFill="1" applyBorder="1" applyAlignment="1" applyProtection="1">
      <alignment horizontal="center" vertical="center"/>
    </xf>
    <xf numFmtId="1" fontId="2" fillId="0" borderId="43" xfId="0" applyNumberFormat="1" applyFont="1" applyFill="1" applyBorder="1" applyAlignment="1" applyProtection="1">
      <alignment horizontal="center" vertical="center"/>
    </xf>
    <xf numFmtId="1" fontId="2" fillId="0" borderId="35" xfId="0" applyNumberFormat="1" applyFont="1" applyFill="1" applyBorder="1" applyAlignment="1" applyProtection="1">
      <alignment horizontal="center" vertical="center"/>
    </xf>
    <xf numFmtId="1" fontId="2" fillId="2" borderId="43" xfId="0" applyNumberFormat="1" applyFont="1" applyFill="1" applyBorder="1" applyAlignment="1" applyProtection="1">
      <alignment horizontal="center" vertical="center"/>
    </xf>
    <xf numFmtId="1" fontId="2" fillId="2" borderId="35" xfId="0" applyNumberFormat="1" applyFont="1" applyFill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16" xfId="0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/>
    </xf>
    <xf numFmtId="0" fontId="3" fillId="0" borderId="20" xfId="0" applyFont="1" applyBorder="1" applyAlignment="1" applyProtection="1">
      <alignment horizontal="center" vertical="center"/>
    </xf>
    <xf numFmtId="0" fontId="3" fillId="0" borderId="18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9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textRotation="90"/>
    </xf>
    <xf numFmtId="0" fontId="3" fillId="0" borderId="25" xfId="0" applyFont="1" applyBorder="1" applyAlignment="1" applyProtection="1">
      <alignment horizontal="center" textRotation="90"/>
    </xf>
    <xf numFmtId="0" fontId="3" fillId="0" borderId="64" xfId="0" applyFont="1" applyBorder="1" applyAlignment="1" applyProtection="1">
      <alignment horizontal="center" textRotation="90"/>
    </xf>
    <xf numFmtId="0" fontId="3" fillId="0" borderId="65" xfId="0" applyFont="1" applyBorder="1" applyAlignment="1" applyProtection="1">
      <alignment horizontal="center" textRotation="90"/>
    </xf>
    <xf numFmtId="0" fontId="3" fillId="0" borderId="63" xfId="0" applyFont="1" applyBorder="1" applyAlignment="1" applyProtection="1">
      <alignment horizontal="center" textRotation="90"/>
    </xf>
    <xf numFmtId="0" fontId="3" fillId="0" borderId="17" xfId="0" applyFont="1" applyBorder="1" applyAlignment="1" applyProtection="1">
      <alignment horizontal="center" textRotation="90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left" vertical="center" indent="1"/>
    </xf>
    <xf numFmtId="0" fontId="2" fillId="0" borderId="22" xfId="0" applyFont="1" applyBorder="1" applyAlignment="1" applyProtection="1">
      <alignment horizontal="left" vertical="center" indent="1"/>
    </xf>
    <xf numFmtId="0" fontId="2" fillId="0" borderId="23" xfId="0" applyFont="1" applyBorder="1" applyAlignment="1" applyProtection="1">
      <alignment horizontal="left" vertical="center" indent="1"/>
    </xf>
    <xf numFmtId="0" fontId="3" fillId="0" borderId="37" xfId="0" applyFont="1" applyBorder="1" applyAlignment="1" applyProtection="1">
      <alignment horizontal="left" vertical="center" indent="2"/>
    </xf>
    <xf numFmtId="0" fontId="3" fillId="0" borderId="39" xfId="0" applyFont="1" applyBorder="1" applyAlignment="1" applyProtection="1">
      <alignment horizontal="left" vertical="center" indent="2"/>
    </xf>
    <xf numFmtId="0" fontId="3" fillId="0" borderId="34" xfId="0" applyFont="1" applyBorder="1" applyAlignment="1" applyProtection="1">
      <alignment horizontal="left" vertical="center" indent="2"/>
    </xf>
    <xf numFmtId="0" fontId="3" fillId="0" borderId="36" xfId="0" applyFont="1" applyBorder="1" applyAlignment="1" applyProtection="1">
      <alignment horizontal="left" vertical="center" indent="2"/>
    </xf>
    <xf numFmtId="0" fontId="3" fillId="0" borderId="63" xfId="0" applyFont="1" applyBorder="1" applyAlignment="1" applyProtection="1">
      <alignment horizontal="left" vertical="center" indent="2"/>
    </xf>
    <xf numFmtId="0" fontId="3" fillId="0" borderId="75" xfId="0" applyFont="1" applyBorder="1" applyAlignment="1" applyProtection="1">
      <alignment horizontal="left" vertical="center" indent="2"/>
    </xf>
    <xf numFmtId="0" fontId="2" fillId="0" borderId="34" xfId="0" applyFont="1" applyBorder="1" applyAlignment="1" applyProtection="1">
      <alignment horizontal="left" vertical="center" indent="2"/>
    </xf>
    <xf numFmtId="0" fontId="2" fillId="0" borderId="36" xfId="0" applyFont="1" applyBorder="1" applyAlignment="1" applyProtection="1">
      <alignment horizontal="left" vertical="center" indent="2"/>
    </xf>
    <xf numFmtId="0" fontId="2" fillId="0" borderId="102" xfId="0" applyFont="1" applyBorder="1" applyAlignment="1" applyProtection="1">
      <alignment horizontal="left" vertical="center" indent="2"/>
    </xf>
    <xf numFmtId="0" fontId="2" fillId="0" borderId="37" xfId="0" applyFont="1" applyBorder="1" applyAlignment="1" applyProtection="1">
      <alignment horizontal="left" vertical="center" indent="2"/>
    </xf>
    <xf numFmtId="0" fontId="2" fillId="0" borderId="39" xfId="0" applyFont="1" applyBorder="1" applyAlignment="1" applyProtection="1">
      <alignment horizontal="left" vertical="center" indent="2"/>
    </xf>
    <xf numFmtId="0" fontId="2" fillId="0" borderId="77" xfId="0" applyFont="1" applyBorder="1" applyAlignment="1" applyProtection="1">
      <alignment horizontal="left" vertical="center" indent="2"/>
    </xf>
    <xf numFmtId="0" fontId="2" fillId="0" borderId="70" xfId="0" applyFont="1" applyBorder="1" applyAlignment="1" applyProtection="1">
      <alignment horizontal="left" vertical="center" indent="1"/>
    </xf>
    <xf numFmtId="0" fontId="3" fillId="0" borderId="102" xfId="0" applyFont="1" applyBorder="1" applyAlignment="1" applyProtection="1">
      <alignment horizontal="left" vertical="center" indent="2"/>
    </xf>
    <xf numFmtId="0" fontId="3" fillId="0" borderId="77" xfId="0" applyFont="1" applyBorder="1" applyAlignment="1" applyProtection="1">
      <alignment horizontal="left" vertical="center" indent="2"/>
    </xf>
    <xf numFmtId="0" fontId="2" fillId="0" borderId="70" xfId="0" applyFont="1" applyBorder="1" applyAlignment="1" applyProtection="1">
      <alignment horizontal="center" vertical="center"/>
    </xf>
    <xf numFmtId="2" fontId="2" fillId="2" borderId="37" xfId="0" applyNumberFormat="1" applyFont="1" applyFill="1" applyBorder="1" applyAlignment="1" applyProtection="1">
      <alignment horizontal="center" vertical="center"/>
    </xf>
    <xf numFmtId="2" fontId="2" fillId="2" borderId="39" xfId="0" applyNumberFormat="1" applyFont="1" applyFill="1" applyBorder="1" applyAlignment="1" applyProtection="1">
      <alignment horizontal="center" vertical="center"/>
    </xf>
    <xf numFmtId="2" fontId="2" fillId="2" borderId="77" xfId="0" applyNumberFormat="1" applyFont="1" applyFill="1" applyBorder="1" applyAlignment="1" applyProtection="1">
      <alignment horizontal="center" vertical="center"/>
    </xf>
    <xf numFmtId="0" fontId="3" fillId="0" borderId="44" xfId="0" applyFont="1" applyBorder="1" applyAlignment="1" applyProtection="1">
      <alignment horizontal="left" vertical="center" indent="1"/>
    </xf>
    <xf numFmtId="0" fontId="3" fillId="0" borderId="39" xfId="0" applyFont="1" applyBorder="1" applyAlignment="1" applyProtection="1">
      <alignment horizontal="left" vertical="center" indent="1"/>
    </xf>
    <xf numFmtId="0" fontId="3" fillId="0" borderId="31" xfId="0" applyFont="1" applyBorder="1" applyAlignment="1" applyProtection="1">
      <alignment horizontal="left" vertical="center" indent="2"/>
    </xf>
    <xf numFmtId="0" fontId="3" fillId="0" borderId="32" xfId="0" applyFont="1" applyBorder="1" applyAlignment="1" applyProtection="1">
      <alignment horizontal="left" vertical="center" indent="2"/>
    </xf>
    <xf numFmtId="0" fontId="3" fillId="0" borderId="51" xfId="0" applyNumberFormat="1" applyFont="1" applyBorder="1" applyAlignment="1" applyProtection="1">
      <alignment horizontal="left" vertical="center" indent="1"/>
    </xf>
    <xf numFmtId="0" fontId="3" fillId="0" borderId="73" xfId="0" applyNumberFormat="1" applyFont="1" applyBorder="1" applyAlignment="1" applyProtection="1">
      <alignment horizontal="left" vertical="center" indent="1"/>
    </xf>
    <xf numFmtId="0" fontId="3" fillId="0" borderId="52" xfId="0" applyNumberFormat="1" applyFont="1" applyBorder="1" applyAlignment="1" applyProtection="1">
      <alignment horizontal="left" vertical="center" indent="1"/>
    </xf>
    <xf numFmtId="0" fontId="3" fillId="0" borderId="45" xfId="0" applyNumberFormat="1" applyFont="1" applyBorder="1" applyAlignment="1" applyProtection="1">
      <alignment horizontal="left" vertical="center" indent="1"/>
    </xf>
    <xf numFmtId="0" fontId="3" fillId="0" borderId="72" xfId="0" applyNumberFormat="1" applyFont="1" applyBorder="1" applyAlignment="1" applyProtection="1">
      <alignment horizontal="left" vertical="center" indent="1"/>
    </xf>
    <xf numFmtId="0" fontId="3" fillId="0" borderId="46" xfId="0" applyNumberFormat="1" applyFont="1" applyBorder="1" applyAlignment="1" applyProtection="1">
      <alignment horizontal="left" vertical="center" indent="1"/>
    </xf>
    <xf numFmtId="0" fontId="3" fillId="0" borderId="79" xfId="0" applyNumberFormat="1" applyFont="1" applyBorder="1" applyAlignment="1" applyProtection="1">
      <alignment horizontal="left" vertical="center" indent="1"/>
    </xf>
    <xf numFmtId="0" fontId="3" fillId="0" borderId="78" xfId="0" applyNumberFormat="1" applyFont="1" applyBorder="1" applyAlignment="1" applyProtection="1">
      <alignment horizontal="left" vertical="center" indent="1"/>
    </xf>
    <xf numFmtId="0" fontId="3" fillId="0" borderId="80" xfId="0" applyNumberFormat="1" applyFont="1" applyBorder="1" applyAlignment="1" applyProtection="1">
      <alignment horizontal="left" vertical="center" indent="1"/>
    </xf>
    <xf numFmtId="0" fontId="3" fillId="0" borderId="86" xfId="0" applyNumberFormat="1" applyFont="1" applyBorder="1" applyAlignment="1" applyProtection="1">
      <alignment horizontal="left" vertical="center" indent="1"/>
    </xf>
    <xf numFmtId="0" fontId="3" fillId="0" borderId="93" xfId="0" applyNumberFormat="1" applyFont="1" applyBorder="1" applyAlignment="1" applyProtection="1">
      <alignment horizontal="left" vertical="center" indent="1"/>
    </xf>
    <xf numFmtId="0" fontId="3" fillId="0" borderId="87" xfId="0" applyNumberFormat="1" applyFont="1" applyBorder="1" applyAlignment="1" applyProtection="1">
      <alignment horizontal="left" vertical="center" indent="1"/>
    </xf>
    <xf numFmtId="164" fontId="3" fillId="0" borderId="45" xfId="0" applyNumberFormat="1" applyFont="1" applyBorder="1" applyAlignment="1" applyProtection="1">
      <alignment horizontal="center" vertical="center"/>
    </xf>
    <xf numFmtId="164" fontId="3" fillId="0" borderId="72" xfId="0" applyNumberFormat="1" applyFont="1" applyBorder="1" applyAlignment="1" applyProtection="1">
      <alignment horizontal="center" vertical="center"/>
    </xf>
    <xf numFmtId="164" fontId="3" fillId="0" borderId="46" xfId="0" applyNumberFormat="1" applyFont="1" applyBorder="1" applyAlignment="1" applyProtection="1">
      <alignment horizontal="center" vertical="center"/>
    </xf>
    <xf numFmtId="164" fontId="3" fillId="0" borderId="86" xfId="0" applyNumberFormat="1" applyFont="1" applyBorder="1" applyAlignment="1" applyProtection="1">
      <alignment horizontal="center" vertical="center"/>
    </xf>
    <xf numFmtId="164" fontId="3" fillId="0" borderId="93" xfId="0" applyNumberFormat="1" applyFont="1" applyBorder="1" applyAlignment="1" applyProtection="1">
      <alignment horizontal="center" vertical="center"/>
    </xf>
    <xf numFmtId="164" fontId="3" fillId="0" borderId="87" xfId="0" applyNumberFormat="1" applyFont="1" applyBorder="1" applyAlignment="1" applyProtection="1">
      <alignment horizontal="center" vertical="center"/>
    </xf>
    <xf numFmtId="164" fontId="3" fillId="0" borderId="15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Fill="1" applyBorder="1" applyAlignment="1" applyProtection="1">
      <alignment horizontal="center" vertical="center"/>
    </xf>
    <xf numFmtId="164" fontId="3" fillId="0" borderId="16" xfId="0" applyNumberFormat="1" applyFont="1" applyFill="1" applyBorder="1" applyAlignment="1" applyProtection="1">
      <alignment horizontal="center" vertical="center"/>
    </xf>
    <xf numFmtId="164" fontId="2" fillId="0" borderId="63" xfId="0" applyNumberFormat="1" applyFont="1" applyFill="1" applyBorder="1" applyAlignment="1" applyProtection="1">
      <alignment horizontal="center" vertical="center"/>
    </xf>
    <xf numFmtId="164" fontId="2" fillId="0" borderId="107" xfId="0" applyNumberFormat="1" applyFont="1" applyFill="1" applyBorder="1" applyAlignment="1" applyProtection="1">
      <alignment horizontal="center" vertical="center"/>
    </xf>
    <xf numFmtId="0" fontId="3" fillId="0" borderId="57" xfId="0" applyNumberFormat="1" applyFont="1" applyBorder="1" applyAlignment="1" applyProtection="1">
      <alignment horizontal="left" vertical="center" indent="1"/>
    </xf>
    <xf numFmtId="0" fontId="3" fillId="0" borderId="74" xfId="0" applyNumberFormat="1" applyFont="1" applyBorder="1" applyAlignment="1" applyProtection="1">
      <alignment horizontal="left" vertical="center" indent="1"/>
    </xf>
    <xf numFmtId="0" fontId="3" fillId="0" borderId="58" xfId="0" applyNumberFormat="1" applyFont="1" applyBorder="1" applyAlignment="1" applyProtection="1">
      <alignment horizontal="left" vertical="center" indent="1"/>
    </xf>
    <xf numFmtId="49" fontId="3" fillId="0" borderId="51" xfId="0" applyNumberFormat="1" applyFont="1" applyBorder="1" applyAlignment="1" applyProtection="1">
      <alignment horizontal="left" vertical="center" indent="1"/>
    </xf>
    <xf numFmtId="49" fontId="3" fillId="0" borderId="73" xfId="0" applyNumberFormat="1" applyFont="1" applyBorder="1" applyAlignment="1" applyProtection="1">
      <alignment horizontal="left" vertical="center" indent="1"/>
    </xf>
    <xf numFmtId="49" fontId="3" fillId="0" borderId="52" xfId="0" applyNumberFormat="1" applyFont="1" applyBorder="1" applyAlignment="1" applyProtection="1">
      <alignment horizontal="left" vertical="center" indent="1"/>
    </xf>
    <xf numFmtId="0" fontId="9" fillId="0" borderId="37" xfId="0" applyFont="1" applyBorder="1" applyAlignment="1" applyProtection="1">
      <alignment horizontal="left" vertical="center" indent="1"/>
    </xf>
    <xf numFmtId="0" fontId="9" fillId="0" borderId="39" xfId="0" applyFont="1" applyBorder="1" applyAlignment="1" applyProtection="1">
      <alignment horizontal="left" vertical="center" indent="1"/>
    </xf>
    <xf numFmtId="0" fontId="9" fillId="0" borderId="34" xfId="0" applyFont="1" applyBorder="1" applyAlignment="1" applyProtection="1">
      <alignment horizontal="left" vertical="center" indent="1"/>
    </xf>
    <xf numFmtId="0" fontId="9" fillId="0" borderId="36" xfId="0" applyFont="1" applyBorder="1" applyAlignment="1" applyProtection="1">
      <alignment horizontal="left" vertical="center" indent="1"/>
    </xf>
    <xf numFmtId="164" fontId="3" fillId="0" borderId="79" xfId="0" applyNumberFormat="1" applyFont="1" applyBorder="1" applyAlignment="1" applyProtection="1">
      <alignment horizontal="center" vertical="center"/>
    </xf>
    <xf numFmtId="164" fontId="3" fillId="0" borderId="78" xfId="0" applyNumberFormat="1" applyFont="1" applyBorder="1" applyAlignment="1" applyProtection="1">
      <alignment horizontal="center" vertical="center"/>
    </xf>
    <xf numFmtId="164" fontId="3" fillId="0" borderId="80" xfId="0" applyNumberFormat="1" applyFont="1" applyBorder="1" applyAlignment="1" applyProtection="1">
      <alignment horizontal="center" vertical="center"/>
    </xf>
    <xf numFmtId="164" fontId="3" fillId="0" borderId="51" xfId="0" applyNumberFormat="1" applyFont="1" applyBorder="1" applyAlignment="1" applyProtection="1">
      <alignment horizontal="center" vertical="center"/>
    </xf>
    <xf numFmtId="164" fontId="3" fillId="0" borderId="73" xfId="0" applyNumberFormat="1" applyFont="1" applyBorder="1" applyAlignment="1" applyProtection="1">
      <alignment horizontal="center" vertical="center"/>
    </xf>
    <xf numFmtId="164" fontId="3" fillId="0" borderId="52" xfId="0" applyNumberFormat="1" applyFont="1" applyBorder="1" applyAlignment="1" applyProtection="1">
      <alignment horizontal="center" vertical="center"/>
    </xf>
    <xf numFmtId="2" fontId="3" fillId="0" borderId="23" xfId="0" applyNumberFormat="1" applyFont="1" applyBorder="1" applyAlignment="1" applyProtection="1">
      <alignment horizontal="center" vertical="center"/>
    </xf>
    <xf numFmtId="164" fontId="3" fillId="0" borderId="57" xfId="0" applyNumberFormat="1" applyFont="1" applyBorder="1" applyAlignment="1" applyProtection="1">
      <alignment horizontal="center" vertical="center"/>
    </xf>
    <xf numFmtId="164" fontId="3" fillId="0" borderId="74" xfId="0" applyNumberFormat="1" applyFont="1" applyBorder="1" applyAlignment="1" applyProtection="1">
      <alignment horizontal="center" vertical="center"/>
    </xf>
    <xf numFmtId="164" fontId="3" fillId="0" borderId="58" xfId="0" applyNumberFormat="1" applyFont="1" applyBorder="1" applyAlignment="1" applyProtection="1">
      <alignment horizontal="center" vertical="center"/>
    </xf>
    <xf numFmtId="0" fontId="2" fillId="0" borderId="22" xfId="0" applyFont="1" applyFill="1" applyBorder="1" applyAlignment="1" applyProtection="1">
      <alignment horizontal="center" vertical="center"/>
    </xf>
    <xf numFmtId="0" fontId="2" fillId="0" borderId="23" xfId="0" applyFont="1" applyFill="1" applyBorder="1" applyAlignment="1" applyProtection="1">
      <alignment horizontal="center" vertical="center"/>
    </xf>
    <xf numFmtId="49" fontId="11" fillId="3" borderId="0" xfId="0" applyNumberFormat="1" applyFont="1" applyFill="1" applyBorder="1" applyAlignment="1" applyProtection="1">
      <alignment horizontal="center" vertical="top"/>
      <protection locked="0"/>
    </xf>
    <xf numFmtId="0" fontId="7" fillId="3" borderId="0" xfId="0" applyFont="1" applyFill="1" applyAlignment="1" applyProtection="1">
      <alignment horizontal="center" vertical="center"/>
    </xf>
    <xf numFmtId="0" fontId="12" fillId="3" borderId="0" xfId="0" applyFont="1" applyFill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790575</xdr:colOff>
      <xdr:row>4</xdr:row>
      <xdr:rowOff>209550</xdr:rowOff>
    </xdr:from>
    <xdr:to>
      <xdr:col>22</xdr:col>
      <xdr:colOff>4572000</xdr:colOff>
      <xdr:row>7</xdr:row>
      <xdr:rowOff>171450</xdr:rowOff>
    </xdr:to>
    <xdr:pic>
      <xdr:nvPicPr>
        <xdr:cNvPr id="2" name="Image 1" descr="conan_logo.gif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72725" y="1076325"/>
          <a:ext cx="3781425" cy="704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31"/>
  <sheetViews>
    <sheetView showGridLines="0" tabSelected="1" zoomScaleNormal="100" workbookViewId="0">
      <pane ySplit="19" topLeftCell="A20" activePane="bottomLeft" state="frozenSplit"/>
      <selection pane="bottomLeft" activeCell="W2" sqref="W2"/>
    </sheetView>
  </sheetViews>
  <sheetFormatPr baseColWidth="10" defaultRowHeight="15"/>
  <cols>
    <col min="1" max="1" width="3.7109375" customWidth="1"/>
    <col min="2" max="2" width="30.7109375" style="34" customWidth="1"/>
    <col min="3" max="3" width="3.7109375" style="34" customWidth="1"/>
    <col min="4" max="19" width="4.7109375" style="34" customWidth="1"/>
    <col min="20" max="20" width="20.7109375" style="34" customWidth="1"/>
    <col min="21" max="22" width="4.7109375" style="34" customWidth="1"/>
    <col min="23" max="23" width="80.7109375" style="34" customWidth="1"/>
    <col min="24" max="24" width="3.7109375" customWidth="1"/>
  </cols>
  <sheetData>
    <row r="1" spans="1:24" ht="9.9499999999999993" customHeight="1" thickBot="1">
      <c r="A1" s="41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1"/>
    </row>
    <row r="2" spans="1:24" s="1" customFormat="1" ht="20.100000000000001" customHeight="1" thickTop="1">
      <c r="A2" s="43"/>
      <c r="B2" s="202" t="s">
        <v>94</v>
      </c>
      <c r="C2" s="203"/>
      <c r="D2" s="203"/>
      <c r="E2" s="204"/>
      <c r="F2" s="44"/>
      <c r="G2" s="44"/>
      <c r="H2" s="3" t="s">
        <v>0</v>
      </c>
      <c r="I2" s="4" t="s">
        <v>1</v>
      </c>
      <c r="J2" s="4" t="s">
        <v>2</v>
      </c>
      <c r="K2" s="4" t="s">
        <v>3</v>
      </c>
      <c r="L2" s="4" t="s">
        <v>4</v>
      </c>
      <c r="M2" s="5" t="s">
        <v>5</v>
      </c>
      <c r="N2" s="44"/>
      <c r="O2" s="44"/>
      <c r="P2" s="44"/>
      <c r="Q2" s="44"/>
      <c r="R2" s="44"/>
      <c r="S2" s="175" t="s">
        <v>21</v>
      </c>
      <c r="T2" s="176"/>
      <c r="U2" s="176"/>
      <c r="V2" s="177"/>
      <c r="W2" s="44"/>
      <c r="X2" s="43"/>
    </row>
    <row r="3" spans="1:24" s="1" customFormat="1" ht="20.100000000000001" customHeight="1" thickBot="1">
      <c r="A3" s="43"/>
      <c r="B3" s="205"/>
      <c r="C3" s="206"/>
      <c r="D3" s="206"/>
      <c r="E3" s="207"/>
      <c r="F3" s="44"/>
      <c r="G3" s="44"/>
      <c r="H3" s="6">
        <v>8</v>
      </c>
      <c r="I3" s="7">
        <v>8</v>
      </c>
      <c r="J3" s="7">
        <v>8</v>
      </c>
      <c r="K3" s="7">
        <v>8</v>
      </c>
      <c r="L3" s="7">
        <v>8</v>
      </c>
      <c r="M3" s="8">
        <v>8</v>
      </c>
      <c r="N3" s="44"/>
      <c r="O3" s="44"/>
      <c r="P3" s="44"/>
      <c r="Q3" s="44"/>
      <c r="R3" s="44"/>
      <c r="S3" s="178">
        <v>1</v>
      </c>
      <c r="T3" s="179"/>
      <c r="U3" s="179"/>
      <c r="V3" s="180"/>
      <c r="W3" s="44"/>
      <c r="X3" s="43"/>
    </row>
    <row r="4" spans="1:24" s="1" customFormat="1" ht="20.100000000000001" customHeight="1" thickTop="1" thickBot="1">
      <c r="A4" s="43"/>
      <c r="B4" s="44"/>
      <c r="C4" s="44"/>
      <c r="D4" s="44"/>
      <c r="E4" s="44"/>
      <c r="F4" s="44"/>
      <c r="G4" s="44"/>
      <c r="H4" s="45">
        <f>CHOOSE(H3,-5,-4,-4,-3,-3,-2,-2,-1,-1,0,0,1,1,2,2,3,3,4,4,5,5,6,6,7,7,8,8,9,9)</f>
        <v>-1</v>
      </c>
      <c r="I4" s="45">
        <f>MIN(F12,O14,CHOOSE(I3,-5,-4,-4,-3,-3,-2,-2,-1,-1,0,0,1,1,2,2,3,3,4,4,5,5,6,6,7,7,8,8,9,9))</f>
        <v>-1</v>
      </c>
      <c r="J4" s="45">
        <f>CHOOSE(J3,-5,-4,-4,-3,-3,-2,-2,-1,-1,0,0,1,1,2,2,3,3,4,4,5,5,6,6,7,7,8,8,9,9)</f>
        <v>-1</v>
      </c>
      <c r="K4" s="45">
        <f>CHOOSE(K3,-5,-4,-4,-3,-3,-2,-2,-1,-1,0,0,1,1,2,2,3,3,4,4,5,5,6,6,7,7,8,8,9,9)</f>
        <v>-1</v>
      </c>
      <c r="L4" s="45">
        <f>CHOOSE(L3,-5,-4,-4,-3,-3,-2,-2,-1,-1,0,0,1,1,2,2,3,3,4,4,5,5,6,6,7,7,8,8,9,9)</f>
        <v>-1</v>
      </c>
      <c r="M4" s="45">
        <f>CHOOSE(M3,-5,-4,-4,-3,-3,-2,-2,-1,-1,0,0,1,1,2,2,3,3,4,4,5,5,6,6,7,7,8,8,9,9)</f>
        <v>-1</v>
      </c>
      <c r="N4" s="43"/>
      <c r="O4" s="44"/>
      <c r="P4" s="44"/>
      <c r="Q4" s="44"/>
      <c r="R4" s="44"/>
      <c r="S4" s="44"/>
      <c r="T4" s="44"/>
      <c r="U4" s="44"/>
      <c r="V4" s="44"/>
      <c r="W4" s="44"/>
      <c r="X4" s="43"/>
    </row>
    <row r="5" spans="1:24" s="1" customFormat="1" ht="20.100000000000001" customHeight="1">
      <c r="A5" s="43"/>
      <c r="B5" s="208" t="s">
        <v>14</v>
      </c>
      <c r="C5" s="209"/>
      <c r="D5" s="209"/>
      <c r="E5" s="210"/>
      <c r="F5" s="44"/>
      <c r="G5" s="44"/>
      <c r="H5" s="208" t="s">
        <v>27</v>
      </c>
      <c r="I5" s="209"/>
      <c r="J5" s="209"/>
      <c r="K5" s="209"/>
      <c r="L5" s="168" t="s">
        <v>26</v>
      </c>
      <c r="M5" s="169"/>
      <c r="N5" s="170"/>
      <c r="O5" s="277" t="s">
        <v>91</v>
      </c>
      <c r="P5" s="277"/>
      <c r="Q5" s="278"/>
      <c r="R5" s="44"/>
      <c r="S5" s="168" t="s">
        <v>65</v>
      </c>
      <c r="T5" s="169"/>
      <c r="U5" s="169"/>
      <c r="V5" s="170"/>
      <c r="W5" s="44"/>
      <c r="X5" s="43"/>
    </row>
    <row r="6" spans="1:24" s="1" customFormat="1" ht="20.100000000000001" customHeight="1">
      <c r="A6" s="43"/>
      <c r="B6" s="213" t="s">
        <v>15</v>
      </c>
      <c r="C6" s="214"/>
      <c r="D6" s="185">
        <v>10</v>
      </c>
      <c r="E6" s="186"/>
      <c r="F6" s="44"/>
      <c r="G6" s="44"/>
      <c r="H6" s="217" t="s">
        <v>25</v>
      </c>
      <c r="I6" s="218"/>
      <c r="J6" s="219"/>
      <c r="K6" s="53">
        <v>0</v>
      </c>
      <c r="L6" s="136"/>
      <c r="M6" s="137"/>
      <c r="N6" s="138"/>
      <c r="O6" s="132"/>
      <c r="P6" s="127"/>
      <c r="Q6" s="97"/>
      <c r="R6" s="44"/>
      <c r="S6" s="265"/>
      <c r="T6" s="266"/>
      <c r="U6" s="266"/>
      <c r="V6" s="110"/>
      <c r="W6" s="44"/>
      <c r="X6" s="43"/>
    </row>
    <row r="7" spans="1:24" s="1" customFormat="1" ht="20.100000000000001" customHeight="1" thickBot="1">
      <c r="A7" s="43"/>
      <c r="B7" s="213" t="s">
        <v>17</v>
      </c>
      <c r="C7" s="214"/>
      <c r="D7" s="183">
        <f>SUM(D6,K6:N6,I4,D13)-SUM(O6:Q6)</f>
        <v>9</v>
      </c>
      <c r="E7" s="184"/>
      <c r="F7" s="44"/>
      <c r="G7" s="44"/>
      <c r="H7" s="220" t="s">
        <v>16</v>
      </c>
      <c r="I7" s="221"/>
      <c r="J7" s="222"/>
      <c r="K7" s="52">
        <v>0</v>
      </c>
      <c r="L7" s="134"/>
      <c r="M7" s="129"/>
      <c r="N7" s="135"/>
      <c r="O7" s="133"/>
      <c r="P7" s="130"/>
      <c r="Q7" s="131"/>
      <c r="R7" s="44"/>
      <c r="S7" s="265"/>
      <c r="T7" s="266"/>
      <c r="U7" s="266"/>
      <c r="V7" s="110"/>
      <c r="W7" s="44"/>
      <c r="X7" s="43"/>
    </row>
    <row r="8" spans="1:24" s="1" customFormat="1" ht="20.100000000000001" customHeight="1" thickBot="1">
      <c r="A8" s="43"/>
      <c r="B8" s="213" t="s">
        <v>92</v>
      </c>
      <c r="C8" s="214"/>
      <c r="D8" s="183">
        <f>SUM(D6,K6:N6,I4)-SUM(O6:Q6)</f>
        <v>9</v>
      </c>
      <c r="E8" s="18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265"/>
      <c r="T8" s="266"/>
      <c r="U8" s="266"/>
      <c r="V8" s="110"/>
      <c r="W8" s="44"/>
      <c r="X8" s="43"/>
    </row>
    <row r="9" spans="1:24" s="1" customFormat="1" ht="20.100000000000001" customHeight="1" thickBot="1">
      <c r="A9" s="43"/>
      <c r="B9" s="211" t="s">
        <v>93</v>
      </c>
      <c r="C9" s="212"/>
      <c r="D9" s="181">
        <f>SUM(D6,K7:N7,H4,D13)-SUM(O7:Q7)</f>
        <v>9</v>
      </c>
      <c r="E9" s="182"/>
      <c r="F9" s="44"/>
      <c r="G9" s="44"/>
      <c r="H9" s="208" t="s">
        <v>30</v>
      </c>
      <c r="I9" s="209"/>
      <c r="J9" s="209"/>
      <c r="K9" s="209"/>
      <c r="L9" s="223"/>
      <c r="M9" s="51">
        <v>0</v>
      </c>
      <c r="N9" s="43"/>
      <c r="O9" s="118" t="s">
        <v>88</v>
      </c>
      <c r="P9" s="126">
        <f>SUM(Q9,I4)</f>
        <v>-1</v>
      </c>
      <c r="Q9" s="123">
        <v>0</v>
      </c>
      <c r="R9" s="44"/>
      <c r="S9" s="265"/>
      <c r="T9" s="266"/>
      <c r="U9" s="266"/>
      <c r="V9" s="110"/>
      <c r="W9" s="44"/>
      <c r="X9" s="43"/>
    </row>
    <row r="10" spans="1:24" s="1" customFormat="1" ht="20.100000000000001" customHeight="1" thickBot="1">
      <c r="A10" s="43"/>
      <c r="B10" s="44"/>
      <c r="C10" s="44"/>
      <c r="D10" s="44"/>
      <c r="E10" s="44"/>
      <c r="F10" s="44"/>
      <c r="G10" s="44"/>
      <c r="H10" s="213" t="s">
        <v>28</v>
      </c>
      <c r="I10" s="214"/>
      <c r="J10" s="214"/>
      <c r="K10" s="214"/>
      <c r="L10" s="224"/>
      <c r="M10" s="55">
        <f>SUM(M9,H4)</f>
        <v>-1</v>
      </c>
      <c r="N10" s="43"/>
      <c r="O10" s="119" t="s">
        <v>89</v>
      </c>
      <c r="P10" s="127">
        <f>SUM(Q10,J4)</f>
        <v>-1</v>
      </c>
      <c r="Q10" s="124">
        <v>0</v>
      </c>
      <c r="R10" s="44"/>
      <c r="S10" s="265"/>
      <c r="T10" s="266"/>
      <c r="U10" s="266"/>
      <c r="V10" s="110"/>
      <c r="W10" s="279" t="s">
        <v>96</v>
      </c>
      <c r="X10" s="43"/>
    </row>
    <row r="11" spans="1:24" s="1" customFormat="1" ht="20.100000000000001" customHeight="1" thickBot="1">
      <c r="A11" s="43"/>
      <c r="B11" s="10" t="s">
        <v>18</v>
      </c>
      <c r="C11" s="11"/>
      <c r="D11" s="12" t="s">
        <v>23</v>
      </c>
      <c r="E11" s="9" t="s">
        <v>24</v>
      </c>
      <c r="F11" s="13" t="s">
        <v>67</v>
      </c>
      <c r="G11" s="44"/>
      <c r="H11" s="211" t="s">
        <v>29</v>
      </c>
      <c r="I11" s="212"/>
      <c r="J11" s="212"/>
      <c r="K11" s="212"/>
      <c r="L11" s="225"/>
      <c r="M11" s="54">
        <f>SUM(M9,I4)</f>
        <v>-1</v>
      </c>
      <c r="N11" s="43"/>
      <c r="O11" s="120" t="s">
        <v>90</v>
      </c>
      <c r="P11" s="128">
        <f>SUM(Q11,L4)</f>
        <v>-1</v>
      </c>
      <c r="Q11" s="125">
        <v>0</v>
      </c>
      <c r="R11" s="44"/>
      <c r="S11" s="265"/>
      <c r="T11" s="266"/>
      <c r="U11" s="266"/>
      <c r="V11" s="110"/>
      <c r="W11" s="280">
        <f>IF(T11&lt;=W6,0,IF(T11&lt;=W7,2,IF(T11&lt;=W8,4,IF(T11&lt;=W9,6,8))))</f>
        <v>0</v>
      </c>
      <c r="X11" s="43"/>
    </row>
    <row r="12" spans="1:24" s="1" customFormat="1" ht="20.100000000000001" customHeight="1" thickBot="1">
      <c r="A12" s="43"/>
      <c r="B12" s="213" t="s">
        <v>19</v>
      </c>
      <c r="C12" s="214"/>
      <c r="D12" s="35"/>
      <c r="E12" s="46"/>
      <c r="F12" s="47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265"/>
      <c r="T12" s="266"/>
      <c r="U12" s="266"/>
      <c r="V12" s="110"/>
      <c r="W12" s="281" t="s">
        <v>97</v>
      </c>
      <c r="X12" s="43"/>
    </row>
    <row r="13" spans="1:24" s="1" customFormat="1" ht="20.100000000000001" customHeight="1">
      <c r="A13" s="43"/>
      <c r="B13" s="215" t="s">
        <v>20</v>
      </c>
      <c r="C13" s="216"/>
      <c r="D13" s="49"/>
      <c r="E13" s="48"/>
      <c r="F13" s="40"/>
      <c r="G13" s="44"/>
      <c r="H13" s="168" t="s">
        <v>66</v>
      </c>
      <c r="I13" s="169"/>
      <c r="J13" s="226"/>
      <c r="K13" s="173">
        <f>CHOOSE(H3,1.5,3,5,6.5,8,10,11.5,13,15,17.5,19,21.5,25,29,33,38,43,50,58,66.5,76.5,86.5,100,116.5,133,153,173,200,233)</f>
        <v>13</v>
      </c>
      <c r="L13" s="174"/>
      <c r="M13" s="173">
        <f>CHOOSE(H3,3,6.5,10,13,16.5,20,23,26.5,30,33,38,43,50,58,66.5,76.5,86.5,100,116.5,133,153,173,200,233,266.5,306.5,346.5,400,466.5)</f>
        <v>26.5</v>
      </c>
      <c r="N13" s="174"/>
      <c r="O13" s="173">
        <f>CHOOSE(H3,5,10,15,20,25,30,35,40,45,50,57.5,65,75,87.5,100,115,130,150,175,200,230,260,300,350,400,460,520,600,700)</f>
        <v>40</v>
      </c>
      <c r="P13" s="273"/>
      <c r="Q13" s="43"/>
      <c r="R13" s="44"/>
      <c r="S13" s="265"/>
      <c r="T13" s="266"/>
      <c r="U13" s="266"/>
      <c r="V13" s="110"/>
      <c r="W13" s="44"/>
      <c r="X13" s="43"/>
    </row>
    <row r="14" spans="1:24" s="1" customFormat="1" ht="20.100000000000001" customHeight="1" thickBot="1">
      <c r="A14" s="43"/>
      <c r="B14" s="232" t="s">
        <v>64</v>
      </c>
      <c r="C14" s="233"/>
      <c r="D14" s="36"/>
      <c r="E14" s="50"/>
      <c r="F14" s="39"/>
      <c r="G14" s="44"/>
      <c r="H14" s="227">
        <v>0</v>
      </c>
      <c r="I14" s="228"/>
      <c r="J14" s="229"/>
      <c r="K14" s="230" t="str">
        <f>IF(H14&lt;K13,"Légère",IF(H14&lt;M13,"Intermédiaire",IF(H14&lt;O13,"Lourde","Trop lourde")))</f>
        <v>Légère</v>
      </c>
      <c r="L14" s="231"/>
      <c r="M14" s="231"/>
      <c r="N14" s="231"/>
      <c r="O14" s="37" t="str">
        <f>IF(K14="","",IF(K14="Légère","",IF(K14="Intermédiaire",3,1)))</f>
        <v/>
      </c>
      <c r="P14" s="38" t="str">
        <f>IF(K14="","",IF(K14="Légère","",IF(K14="Intermédiaire",3,6)))</f>
        <v/>
      </c>
      <c r="Q14" s="43"/>
      <c r="R14" s="44"/>
      <c r="S14" s="263"/>
      <c r="T14" s="264"/>
      <c r="U14" s="264"/>
      <c r="V14" s="111"/>
      <c r="W14" s="44"/>
      <c r="X14" s="43"/>
    </row>
    <row r="15" spans="1:24" s="1" customFormat="1" ht="20.100000000000001" customHeight="1" thickBot="1">
      <c r="A15" s="43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3"/>
    </row>
    <row r="16" spans="1:24" s="1" customFormat="1" ht="30" customHeight="1">
      <c r="A16" s="43"/>
      <c r="B16" s="193" t="s">
        <v>10</v>
      </c>
      <c r="C16" s="194"/>
      <c r="D16" s="193" t="s">
        <v>6</v>
      </c>
      <c r="E16" s="195"/>
      <c r="F16" s="168" t="s">
        <v>7</v>
      </c>
      <c r="G16" s="169"/>
      <c r="H16" s="170"/>
      <c r="I16" s="193" t="s">
        <v>8</v>
      </c>
      <c r="J16" s="194"/>
      <c r="K16" s="195"/>
      <c r="L16" s="193" t="s">
        <v>9</v>
      </c>
      <c r="M16" s="194"/>
      <c r="N16" s="195"/>
      <c r="O16" s="193" t="s">
        <v>22</v>
      </c>
      <c r="P16" s="194"/>
      <c r="Q16" s="194"/>
      <c r="R16" s="194"/>
      <c r="S16" s="195"/>
      <c r="T16" s="193" t="s">
        <v>95</v>
      </c>
      <c r="U16" s="194"/>
      <c r="V16" s="194"/>
      <c r="W16" s="195"/>
      <c r="X16" s="43"/>
    </row>
    <row r="17" spans="1:24" s="1" customFormat="1" ht="30" customHeight="1">
      <c r="A17" s="43"/>
      <c r="B17" s="187"/>
      <c r="C17" s="188"/>
      <c r="D17" s="187"/>
      <c r="E17" s="189"/>
      <c r="F17" s="200" t="s">
        <v>11</v>
      </c>
      <c r="G17" s="198" t="s">
        <v>12</v>
      </c>
      <c r="H17" s="196" t="s">
        <v>13</v>
      </c>
      <c r="I17" s="187"/>
      <c r="J17" s="188"/>
      <c r="K17" s="189"/>
      <c r="L17" s="187"/>
      <c r="M17" s="188"/>
      <c r="N17" s="189"/>
      <c r="O17" s="187"/>
      <c r="P17" s="188"/>
      <c r="Q17" s="188"/>
      <c r="R17" s="188"/>
      <c r="S17" s="189"/>
      <c r="T17" s="187"/>
      <c r="U17" s="188"/>
      <c r="V17" s="188"/>
      <c r="W17" s="189"/>
      <c r="X17" s="43"/>
    </row>
    <row r="18" spans="1:24" s="1" customFormat="1" ht="30" customHeight="1" thickBot="1">
      <c r="A18" s="43"/>
      <c r="B18" s="190"/>
      <c r="C18" s="191"/>
      <c r="D18" s="190"/>
      <c r="E18" s="192"/>
      <c r="F18" s="201"/>
      <c r="G18" s="199"/>
      <c r="H18" s="197"/>
      <c r="I18" s="190"/>
      <c r="J18" s="191"/>
      <c r="K18" s="192"/>
      <c r="L18" s="190"/>
      <c r="M18" s="191"/>
      <c r="N18" s="192"/>
      <c r="O18" s="190"/>
      <c r="P18" s="191"/>
      <c r="Q18" s="191"/>
      <c r="R18" s="191"/>
      <c r="S18" s="192"/>
      <c r="T18" s="190"/>
      <c r="U18" s="191"/>
      <c r="V18" s="191"/>
      <c r="W18" s="192"/>
      <c r="X18" s="43"/>
    </row>
    <row r="19" spans="1:24" s="1" customFormat="1" ht="20.100000000000001" customHeight="1" thickBot="1">
      <c r="A19" s="43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3"/>
    </row>
    <row r="20" spans="1:24" s="1" customFormat="1" ht="20.100000000000001" customHeight="1" thickBot="1">
      <c r="A20" s="43"/>
      <c r="B20" s="113" t="s">
        <v>31</v>
      </c>
      <c r="C20" s="14" t="str">
        <f t="shared" ref="C20:C75" si="0">IF(T20="","","!")</f>
        <v/>
      </c>
      <c r="D20" s="162">
        <f>SUM(I4,F20,I20:K20,O20)-SUM(L20:N20,E12,E13)</f>
        <v>-1</v>
      </c>
      <c r="E20" s="163"/>
      <c r="F20" s="15">
        <v>0</v>
      </c>
      <c r="G20" s="16">
        <f>SUM(S3,3)</f>
        <v>4</v>
      </c>
      <c r="H20" s="17"/>
      <c r="I20" s="56"/>
      <c r="J20" s="57"/>
      <c r="K20" s="58"/>
      <c r="L20" s="18"/>
      <c r="M20" s="19"/>
      <c r="N20" s="20"/>
      <c r="O20" s="246" t="str">
        <f>IF(F74&gt;4,2,"")</f>
        <v/>
      </c>
      <c r="P20" s="247"/>
      <c r="Q20" s="247"/>
      <c r="R20" s="247"/>
      <c r="S20" s="248"/>
      <c r="T20" s="237" t="str">
        <f>IF(F20&gt;4,"+1 Esquive en combat sur la défensive OU +2 Esquive défense totale","")</f>
        <v/>
      </c>
      <c r="U20" s="238"/>
      <c r="V20" s="238"/>
      <c r="W20" s="239"/>
      <c r="X20" s="43"/>
    </row>
    <row r="21" spans="1:24" s="1" customFormat="1" ht="20.100000000000001" customHeight="1" thickTop="1">
      <c r="A21" s="43"/>
      <c r="B21" s="114" t="s">
        <v>32</v>
      </c>
      <c r="C21" s="78" t="str">
        <f t="shared" si="0"/>
        <v/>
      </c>
      <c r="D21" s="166"/>
      <c r="E21" s="167"/>
      <c r="F21" s="145"/>
      <c r="G21" s="79"/>
      <c r="H21" s="80"/>
      <c r="I21" s="141"/>
      <c r="J21" s="81"/>
      <c r="K21" s="82"/>
      <c r="L21" s="83"/>
      <c r="M21" s="84"/>
      <c r="N21" s="85"/>
      <c r="O21" s="249"/>
      <c r="P21" s="250"/>
      <c r="Q21" s="250"/>
      <c r="R21" s="250"/>
      <c r="S21" s="251"/>
      <c r="T21" s="243"/>
      <c r="U21" s="244"/>
      <c r="V21" s="244"/>
      <c r="W21" s="245"/>
      <c r="X21" s="43"/>
    </row>
    <row r="22" spans="1:24" s="1" customFormat="1" ht="20.100000000000001" customHeight="1">
      <c r="A22" s="43"/>
      <c r="B22" s="86" t="s">
        <v>68</v>
      </c>
      <c r="C22" s="87"/>
      <c r="D22" s="146">
        <f>SUM(K4,F22,I22:K22,O22)-SUM(L22:N22)</f>
        <v>-1</v>
      </c>
      <c r="E22" s="147"/>
      <c r="F22" s="90">
        <v>0</v>
      </c>
      <c r="G22" s="109">
        <f>SUM(S3,3)</f>
        <v>4</v>
      </c>
      <c r="H22" s="91"/>
      <c r="I22" s="95"/>
      <c r="J22" s="96"/>
      <c r="K22" s="97"/>
      <c r="L22" s="100"/>
      <c r="M22" s="101"/>
      <c r="N22" s="102"/>
      <c r="O22" s="148" t="str">
        <f>IF(OR(F23&gt;4,F36&gt;4),2,"")</f>
        <v/>
      </c>
      <c r="P22" s="149"/>
      <c r="Q22" s="149"/>
      <c r="R22" s="149"/>
      <c r="S22" s="150"/>
      <c r="T22" s="88"/>
      <c r="U22" s="89"/>
      <c r="V22" s="89"/>
      <c r="W22" s="87"/>
      <c r="X22" s="43"/>
    </row>
    <row r="23" spans="1:24" s="1" customFormat="1" ht="20.100000000000001" customHeight="1">
      <c r="A23" s="43"/>
      <c r="B23" s="74" t="s">
        <v>69</v>
      </c>
      <c r="C23" s="75"/>
      <c r="D23" s="255">
        <f>SUM(K4,F23,I23:K23,O23)-SUM(L23:N23)</f>
        <v>-1</v>
      </c>
      <c r="E23" s="256"/>
      <c r="F23" s="142">
        <v>0</v>
      </c>
      <c r="G23" s="143">
        <f>SUM(S3,3)</f>
        <v>4</v>
      </c>
      <c r="H23" s="144"/>
      <c r="I23" s="140"/>
      <c r="J23" s="98"/>
      <c r="K23" s="99"/>
      <c r="L23" s="103"/>
      <c r="M23" s="104"/>
      <c r="N23" s="105"/>
      <c r="O23" s="252" t="str">
        <f>IF(F22&gt;4,2,"")</f>
        <v/>
      </c>
      <c r="P23" s="253"/>
      <c r="Q23" s="253"/>
      <c r="R23" s="253"/>
      <c r="S23" s="254"/>
      <c r="T23" s="76"/>
      <c r="U23" s="77"/>
      <c r="V23" s="77"/>
      <c r="W23" s="75"/>
      <c r="X23" s="43"/>
    </row>
    <row r="24" spans="1:24" s="1" customFormat="1" ht="20.100000000000001" customHeight="1">
      <c r="A24" s="43"/>
      <c r="B24" s="94"/>
      <c r="C24" s="121"/>
      <c r="D24" s="146">
        <f>SUM(K4,F24,I24:K24,O24)-SUM(L24:N24)</f>
        <v>-1</v>
      </c>
      <c r="E24" s="147"/>
      <c r="F24" s="106">
        <v>0</v>
      </c>
      <c r="G24" s="109">
        <f>SUM(S3,3)</f>
        <v>4</v>
      </c>
      <c r="H24" s="122"/>
      <c r="I24" s="95"/>
      <c r="J24" s="96"/>
      <c r="K24" s="97"/>
      <c r="L24" s="95"/>
      <c r="M24" s="96"/>
      <c r="N24" s="97"/>
      <c r="O24" s="148" t="str">
        <f>IF(OR(F10&gt;4,F63&gt;4),2,"")</f>
        <v/>
      </c>
      <c r="P24" s="149"/>
      <c r="Q24" s="149"/>
      <c r="R24" s="149"/>
      <c r="S24" s="150"/>
      <c r="T24" s="151"/>
      <c r="U24" s="152"/>
      <c r="V24" s="152"/>
      <c r="W24" s="153"/>
      <c r="X24" s="43"/>
    </row>
    <row r="25" spans="1:24" s="1" customFormat="1" ht="20.100000000000001" customHeight="1">
      <c r="A25" s="43"/>
      <c r="B25" s="94"/>
      <c r="C25" s="121"/>
      <c r="D25" s="146">
        <f>SUM(K4,F25,I25:K25,O25)-SUM(L25:N25)</f>
        <v>-1</v>
      </c>
      <c r="E25" s="147"/>
      <c r="F25" s="106">
        <v>0</v>
      </c>
      <c r="G25" s="109">
        <f>SUM(S3,3)</f>
        <v>4</v>
      </c>
      <c r="H25" s="121"/>
      <c r="I25" s="95"/>
      <c r="J25" s="96"/>
      <c r="K25" s="97"/>
      <c r="L25" s="95"/>
      <c r="M25" s="96"/>
      <c r="N25" s="97"/>
      <c r="O25" s="148"/>
      <c r="P25" s="149"/>
      <c r="Q25" s="149"/>
      <c r="R25" s="149"/>
      <c r="S25" s="150"/>
      <c r="T25" s="154"/>
      <c r="U25" s="155"/>
      <c r="V25" s="155"/>
      <c r="W25" s="156"/>
      <c r="X25" s="43"/>
    </row>
    <row r="26" spans="1:24" s="1" customFormat="1" ht="20.100000000000001" customHeight="1" thickBot="1">
      <c r="A26" s="43"/>
      <c r="B26" s="94"/>
      <c r="C26" s="121"/>
      <c r="D26" s="146">
        <f>SUM(K4,F26,I26:K26,O26)-SUM(L26:N26)</f>
        <v>-1</v>
      </c>
      <c r="E26" s="147"/>
      <c r="F26" s="107">
        <v>0</v>
      </c>
      <c r="G26" s="109">
        <f>SUM(S3,3)</f>
        <v>4</v>
      </c>
      <c r="H26" s="121"/>
      <c r="I26" s="95"/>
      <c r="J26" s="96"/>
      <c r="K26" s="97"/>
      <c r="L26" s="95"/>
      <c r="M26" s="96"/>
      <c r="N26" s="97"/>
      <c r="O26" s="148"/>
      <c r="P26" s="149"/>
      <c r="Q26" s="149"/>
      <c r="R26" s="149"/>
      <c r="S26" s="150"/>
      <c r="T26" s="157"/>
      <c r="U26" s="158"/>
      <c r="V26" s="158"/>
      <c r="W26" s="159"/>
      <c r="X26" s="43"/>
    </row>
    <row r="27" spans="1:24" s="1" customFormat="1" ht="20.100000000000001" customHeight="1" thickTop="1" thickBot="1">
      <c r="A27" s="43"/>
      <c r="B27" s="115" t="s">
        <v>33</v>
      </c>
      <c r="C27" s="64" t="str">
        <f t="shared" si="0"/>
        <v/>
      </c>
      <c r="D27" s="160">
        <f>SUM(M4,F27,I27:K27,O27)-SUM(L27:N27)</f>
        <v>-1</v>
      </c>
      <c r="E27" s="161"/>
      <c r="F27" s="21">
        <v>0</v>
      </c>
      <c r="G27" s="26">
        <f>SUM(S3,3)</f>
        <v>4</v>
      </c>
      <c r="H27" s="22"/>
      <c r="I27" s="59"/>
      <c r="J27" s="60"/>
      <c r="K27" s="61"/>
      <c r="L27" s="23"/>
      <c r="M27" s="24"/>
      <c r="N27" s="25"/>
      <c r="O27" s="270"/>
      <c r="P27" s="271"/>
      <c r="Q27" s="271"/>
      <c r="R27" s="271"/>
      <c r="S27" s="272"/>
      <c r="T27" s="234"/>
      <c r="U27" s="235"/>
      <c r="V27" s="235"/>
      <c r="W27" s="236"/>
      <c r="X27" s="43"/>
    </row>
    <row r="28" spans="1:24" s="1" customFormat="1" ht="20.100000000000001" customHeight="1" thickTop="1" thickBot="1">
      <c r="A28" s="43"/>
      <c r="B28" s="115" t="s">
        <v>34</v>
      </c>
      <c r="C28" s="14" t="str">
        <f t="shared" si="0"/>
        <v/>
      </c>
      <c r="D28" s="160">
        <f>SUM(J4,F28,I28:K28,O28:S28)-SUM(L28:N28)</f>
        <v>-1</v>
      </c>
      <c r="E28" s="161"/>
      <c r="F28" s="21">
        <v>0</v>
      </c>
      <c r="G28" s="26">
        <f>SUM(S3,3)</f>
        <v>4</v>
      </c>
      <c r="H28" s="22"/>
      <c r="I28" s="59"/>
      <c r="J28" s="60"/>
      <c r="K28" s="61"/>
      <c r="L28" s="23"/>
      <c r="M28" s="24"/>
      <c r="N28" s="25"/>
      <c r="O28" s="270"/>
      <c r="P28" s="271"/>
      <c r="Q28" s="271"/>
      <c r="R28" s="271"/>
      <c r="S28" s="272"/>
      <c r="T28" s="234"/>
      <c r="U28" s="235"/>
      <c r="V28" s="235"/>
      <c r="W28" s="236"/>
      <c r="X28" s="43"/>
    </row>
    <row r="29" spans="1:24" s="1" customFormat="1" ht="20.100000000000001" customHeight="1" thickTop="1">
      <c r="A29" s="43"/>
      <c r="B29" s="116" t="s">
        <v>35</v>
      </c>
      <c r="C29" s="65"/>
      <c r="D29" s="164"/>
      <c r="E29" s="165"/>
      <c r="F29" s="108"/>
      <c r="G29" s="92">
        <f>SUM(S3,3)</f>
        <v>4</v>
      </c>
      <c r="H29" s="66"/>
      <c r="I29" s="67"/>
      <c r="J29" s="68"/>
      <c r="K29" s="69"/>
      <c r="L29" s="70"/>
      <c r="M29" s="71"/>
      <c r="N29" s="72"/>
      <c r="O29" s="267"/>
      <c r="P29" s="268"/>
      <c r="Q29" s="268"/>
      <c r="R29" s="268"/>
      <c r="S29" s="269"/>
      <c r="T29" s="240"/>
      <c r="U29" s="241"/>
      <c r="V29" s="241"/>
      <c r="W29" s="242"/>
      <c r="X29" s="43"/>
    </row>
    <row r="30" spans="1:24" s="1" customFormat="1" ht="20.100000000000001" customHeight="1">
      <c r="A30" s="43"/>
      <c r="B30" s="94" t="s">
        <v>72</v>
      </c>
      <c r="C30" s="89"/>
      <c r="D30" s="146">
        <f>SUM(K4,F30,I30:K30,O30)-SUM(L30:N30)</f>
        <v>-1</v>
      </c>
      <c r="E30" s="147"/>
      <c r="F30" s="106">
        <v>0</v>
      </c>
      <c r="G30" s="109">
        <f>G29</f>
        <v>4</v>
      </c>
      <c r="H30" s="89"/>
      <c r="I30" s="95"/>
      <c r="J30" s="96"/>
      <c r="K30" s="97"/>
      <c r="L30" s="95"/>
      <c r="M30" s="96"/>
      <c r="N30" s="97"/>
      <c r="O30" s="148"/>
      <c r="P30" s="149"/>
      <c r="Q30" s="149"/>
      <c r="R30" s="149"/>
      <c r="S30" s="150"/>
      <c r="T30" s="154"/>
      <c r="U30" s="155"/>
      <c r="V30" s="155"/>
      <c r="W30" s="156"/>
      <c r="X30" s="43"/>
    </row>
    <row r="31" spans="1:24" s="1" customFormat="1" ht="20.100000000000001" customHeight="1">
      <c r="A31" s="43"/>
      <c r="B31" s="94" t="s">
        <v>73</v>
      </c>
      <c r="C31" s="89"/>
      <c r="D31" s="146">
        <f>SUM(K4,F31,I31:K31,O31)-SUM(L31:N31)</f>
        <v>-1</v>
      </c>
      <c r="E31" s="147"/>
      <c r="F31" s="107">
        <v>0</v>
      </c>
      <c r="G31" s="109">
        <f>G29</f>
        <v>4</v>
      </c>
      <c r="H31" s="89"/>
      <c r="I31" s="95"/>
      <c r="J31" s="96"/>
      <c r="K31" s="97"/>
      <c r="L31" s="95"/>
      <c r="M31" s="96"/>
      <c r="N31" s="97"/>
      <c r="O31" s="148"/>
      <c r="P31" s="149"/>
      <c r="Q31" s="149"/>
      <c r="R31" s="149"/>
      <c r="S31" s="150"/>
      <c r="T31" s="154"/>
      <c r="U31" s="155"/>
      <c r="V31" s="155"/>
      <c r="W31" s="156"/>
      <c r="X31" s="43"/>
    </row>
    <row r="32" spans="1:24" s="1" customFormat="1" ht="20.100000000000001" customHeight="1">
      <c r="A32" s="43"/>
      <c r="B32" s="94" t="s">
        <v>76</v>
      </c>
      <c r="C32" s="89"/>
      <c r="D32" s="146">
        <f>SUM(K4,F32,I32:K32,O32)-SUM(L32:N32)</f>
        <v>-1</v>
      </c>
      <c r="E32" s="147"/>
      <c r="F32" s="107">
        <v>0</v>
      </c>
      <c r="G32" s="109">
        <f>G29</f>
        <v>4</v>
      </c>
      <c r="H32" s="89"/>
      <c r="I32" s="95"/>
      <c r="J32" s="96"/>
      <c r="K32" s="97"/>
      <c r="L32" s="95"/>
      <c r="M32" s="96"/>
      <c r="N32" s="97"/>
      <c r="O32" s="148"/>
      <c r="P32" s="149"/>
      <c r="Q32" s="149"/>
      <c r="R32" s="149"/>
      <c r="S32" s="150"/>
      <c r="T32" s="154"/>
      <c r="U32" s="155"/>
      <c r="V32" s="155"/>
      <c r="W32" s="156"/>
      <c r="X32" s="43"/>
    </row>
    <row r="33" spans="1:24" s="1" customFormat="1" ht="20.100000000000001" customHeight="1">
      <c r="A33" s="43"/>
      <c r="B33" s="94" t="s">
        <v>74</v>
      </c>
      <c r="C33" s="89"/>
      <c r="D33" s="146">
        <f>SUM(K4,F33,I33:K33,O33)-SUM(L33:N33)</f>
        <v>-1</v>
      </c>
      <c r="E33" s="147"/>
      <c r="F33" s="107">
        <v>0</v>
      </c>
      <c r="G33" s="109">
        <f>G29</f>
        <v>4</v>
      </c>
      <c r="H33" s="89"/>
      <c r="I33" s="95"/>
      <c r="J33" s="96"/>
      <c r="K33" s="97"/>
      <c r="L33" s="95"/>
      <c r="M33" s="96"/>
      <c r="N33" s="97"/>
      <c r="O33" s="148"/>
      <c r="P33" s="149"/>
      <c r="Q33" s="149"/>
      <c r="R33" s="149"/>
      <c r="S33" s="150"/>
      <c r="T33" s="154"/>
      <c r="U33" s="155"/>
      <c r="V33" s="155"/>
      <c r="W33" s="156"/>
      <c r="X33" s="43"/>
    </row>
    <row r="34" spans="1:24" s="1" customFormat="1" ht="20.100000000000001" customHeight="1">
      <c r="A34" s="43"/>
      <c r="B34" s="94" t="s">
        <v>75</v>
      </c>
      <c r="C34" s="89"/>
      <c r="D34" s="146">
        <f>SUM(K4,F34,I34:K34,O34)-SUM(L34:N34)</f>
        <v>-1</v>
      </c>
      <c r="E34" s="147"/>
      <c r="F34" s="106">
        <v>0</v>
      </c>
      <c r="G34" s="109">
        <f>G29</f>
        <v>4</v>
      </c>
      <c r="H34" s="89"/>
      <c r="I34" s="95"/>
      <c r="J34" s="96"/>
      <c r="K34" s="97"/>
      <c r="L34" s="95"/>
      <c r="M34" s="96"/>
      <c r="N34" s="97"/>
      <c r="O34" s="148"/>
      <c r="P34" s="149"/>
      <c r="Q34" s="149"/>
      <c r="R34" s="149"/>
      <c r="S34" s="150"/>
      <c r="T34" s="154"/>
      <c r="U34" s="155"/>
      <c r="V34" s="155"/>
      <c r="W34" s="156"/>
      <c r="X34" s="43"/>
    </row>
    <row r="35" spans="1:24" s="1" customFormat="1" ht="20.100000000000001" customHeight="1">
      <c r="A35" s="43"/>
      <c r="B35" s="94" t="s">
        <v>71</v>
      </c>
      <c r="C35" s="89"/>
      <c r="D35" s="146">
        <f>SUM(K4,F35,I35:K35,O35)-SUM(L35:N35)</f>
        <v>-1</v>
      </c>
      <c r="E35" s="147"/>
      <c r="F35" s="107">
        <v>0</v>
      </c>
      <c r="G35" s="109">
        <f>G29</f>
        <v>4</v>
      </c>
      <c r="H35" s="89"/>
      <c r="I35" s="95"/>
      <c r="J35" s="96"/>
      <c r="K35" s="97"/>
      <c r="L35" s="95"/>
      <c r="M35" s="96"/>
      <c r="N35" s="97"/>
      <c r="O35" s="148" t="str">
        <f>IF(F41&gt;4,2,"")</f>
        <v/>
      </c>
      <c r="P35" s="149"/>
      <c r="Q35" s="149"/>
      <c r="R35" s="149"/>
      <c r="S35" s="150"/>
      <c r="T35" s="154"/>
      <c r="U35" s="155"/>
      <c r="V35" s="155"/>
      <c r="W35" s="156"/>
      <c r="X35" s="43"/>
    </row>
    <row r="36" spans="1:24" s="1" customFormat="1" ht="20.100000000000001" customHeight="1">
      <c r="A36" s="43"/>
      <c r="B36" s="94" t="s">
        <v>70</v>
      </c>
      <c r="C36" s="89"/>
      <c r="D36" s="146">
        <f>SUM(K4,F36,I36:K36,O36)-SUM(L36:N36)</f>
        <v>-1</v>
      </c>
      <c r="E36" s="147"/>
      <c r="F36" s="106">
        <v>0</v>
      </c>
      <c r="G36" s="109">
        <f>G29</f>
        <v>4</v>
      </c>
      <c r="H36" s="89"/>
      <c r="I36" s="95"/>
      <c r="J36" s="96"/>
      <c r="K36" s="97"/>
      <c r="L36" s="95"/>
      <c r="M36" s="96"/>
      <c r="N36" s="97"/>
      <c r="O36" s="148" t="str">
        <f>IF(OR(F22&gt;4,F75&gt;4),2,"")</f>
        <v/>
      </c>
      <c r="P36" s="149"/>
      <c r="Q36" s="149"/>
      <c r="R36" s="149"/>
      <c r="S36" s="150"/>
      <c r="T36" s="151"/>
      <c r="U36" s="152"/>
      <c r="V36" s="152"/>
      <c r="W36" s="153"/>
      <c r="X36" s="43"/>
    </row>
    <row r="37" spans="1:24" s="1" customFormat="1" ht="20.100000000000001" customHeight="1">
      <c r="A37" s="43"/>
      <c r="B37" s="94" t="s">
        <v>77</v>
      </c>
      <c r="C37" s="89"/>
      <c r="D37" s="146">
        <f>SUM(K4,F37,I37:K37,O37)-SUM(L37:N37)</f>
        <v>-1</v>
      </c>
      <c r="E37" s="147"/>
      <c r="F37" s="106">
        <v>0</v>
      </c>
      <c r="G37" s="109">
        <f>G29</f>
        <v>4</v>
      </c>
      <c r="H37" s="89"/>
      <c r="I37" s="95"/>
      <c r="J37" s="96"/>
      <c r="K37" s="97"/>
      <c r="L37" s="95"/>
      <c r="M37" s="96"/>
      <c r="N37" s="97"/>
      <c r="O37" s="148"/>
      <c r="P37" s="149"/>
      <c r="Q37" s="149"/>
      <c r="R37" s="149"/>
      <c r="S37" s="150"/>
      <c r="T37" s="154"/>
      <c r="U37" s="155"/>
      <c r="V37" s="155"/>
      <c r="W37" s="156"/>
      <c r="X37" s="43"/>
    </row>
    <row r="38" spans="1:24" s="1" customFormat="1" ht="20.100000000000001" customHeight="1" thickBot="1">
      <c r="A38" s="43"/>
      <c r="B38" s="94" t="s">
        <v>78</v>
      </c>
      <c r="C38" s="89"/>
      <c r="D38" s="146">
        <f>SUM(K4,F38,I38:K38,O38)-SUM(L38:N38)</f>
        <v>-1</v>
      </c>
      <c r="E38" s="147"/>
      <c r="F38" s="107">
        <v>0</v>
      </c>
      <c r="G38" s="109">
        <f>G29</f>
        <v>4</v>
      </c>
      <c r="H38" s="89"/>
      <c r="I38" s="95"/>
      <c r="J38" s="96"/>
      <c r="K38" s="97"/>
      <c r="L38" s="95"/>
      <c r="M38" s="96"/>
      <c r="N38" s="97"/>
      <c r="O38" s="148"/>
      <c r="P38" s="149"/>
      <c r="Q38" s="149"/>
      <c r="R38" s="149"/>
      <c r="S38" s="150"/>
      <c r="T38" s="157"/>
      <c r="U38" s="158"/>
      <c r="V38" s="158"/>
      <c r="W38" s="159"/>
      <c r="X38" s="43"/>
    </row>
    <row r="39" spans="1:24" s="1" customFormat="1" ht="20.100000000000001" customHeight="1" thickTop="1" thickBot="1">
      <c r="A39" s="43"/>
      <c r="B39" s="115" t="s">
        <v>37</v>
      </c>
      <c r="C39" s="64" t="str">
        <f t="shared" si="0"/>
        <v/>
      </c>
      <c r="D39" s="160">
        <f>SUM(K4,F39,I39:K39,O39)-SUM(L39:N39)</f>
        <v>-1</v>
      </c>
      <c r="E39" s="161"/>
      <c r="F39" s="21">
        <v>0</v>
      </c>
      <c r="G39" s="26">
        <f>SUM(S3,3)</f>
        <v>4</v>
      </c>
      <c r="H39" s="22"/>
      <c r="I39" s="59"/>
      <c r="J39" s="60"/>
      <c r="K39" s="61"/>
      <c r="L39" s="23"/>
      <c r="M39" s="24"/>
      <c r="N39" s="25"/>
      <c r="O39" s="270"/>
      <c r="P39" s="271"/>
      <c r="Q39" s="271"/>
      <c r="R39" s="271"/>
      <c r="S39" s="272"/>
      <c r="T39" s="234"/>
      <c r="U39" s="235"/>
      <c r="V39" s="235"/>
      <c r="W39" s="236"/>
      <c r="X39" s="43"/>
    </row>
    <row r="40" spans="1:24" s="1" customFormat="1" ht="20.100000000000001" customHeight="1" thickTop="1" thickBot="1">
      <c r="A40" s="43"/>
      <c r="B40" s="115" t="s">
        <v>36</v>
      </c>
      <c r="C40" s="14" t="str">
        <f t="shared" si="0"/>
        <v/>
      </c>
      <c r="D40" s="160">
        <f>SUM(I4,F40,I40:K40,O40)-SUM(L40:N40)</f>
        <v>-1</v>
      </c>
      <c r="E40" s="161"/>
      <c r="F40" s="21">
        <v>0</v>
      </c>
      <c r="G40" s="26">
        <f>SUM(S3,3)</f>
        <v>4</v>
      </c>
      <c r="H40" s="22"/>
      <c r="I40" s="59"/>
      <c r="J40" s="60"/>
      <c r="K40" s="61"/>
      <c r="L40" s="23"/>
      <c r="M40" s="24"/>
      <c r="N40" s="25"/>
      <c r="O40" s="270"/>
      <c r="P40" s="271"/>
      <c r="Q40" s="271"/>
      <c r="R40" s="271"/>
      <c r="S40" s="272"/>
      <c r="T40" s="234"/>
      <c r="U40" s="235"/>
      <c r="V40" s="235"/>
      <c r="W40" s="236"/>
      <c r="X40" s="43"/>
    </row>
    <row r="41" spans="1:24" s="1" customFormat="1" ht="20.100000000000001" customHeight="1" thickTop="1" thickBot="1">
      <c r="A41" s="43"/>
      <c r="B41" s="115" t="s">
        <v>38</v>
      </c>
      <c r="C41" s="14" t="str">
        <f t="shared" si="0"/>
        <v/>
      </c>
      <c r="D41" s="160">
        <f>SUM(K4,F41,I41:K41,O41)-SUM(L41:N41)</f>
        <v>-1</v>
      </c>
      <c r="E41" s="161"/>
      <c r="F41" s="21">
        <v>0</v>
      </c>
      <c r="G41" s="26">
        <f>SUM(S3,3)</f>
        <v>4</v>
      </c>
      <c r="H41" s="22"/>
      <c r="I41" s="59"/>
      <c r="J41" s="60"/>
      <c r="K41" s="61"/>
      <c r="L41" s="23"/>
      <c r="M41" s="24"/>
      <c r="N41" s="25"/>
      <c r="O41" s="270"/>
      <c r="P41" s="271"/>
      <c r="Q41" s="271"/>
      <c r="R41" s="271"/>
      <c r="S41" s="272"/>
      <c r="T41" s="234"/>
      <c r="U41" s="235"/>
      <c r="V41" s="235"/>
      <c r="W41" s="236"/>
      <c r="X41" s="43"/>
    </row>
    <row r="42" spans="1:24" s="1" customFormat="1" ht="20.100000000000001" customHeight="1" thickTop="1" thickBot="1">
      <c r="A42" s="43"/>
      <c r="B42" s="115" t="s">
        <v>39</v>
      </c>
      <c r="C42" s="14" t="str">
        <f t="shared" si="0"/>
        <v/>
      </c>
      <c r="D42" s="160">
        <f>SUM(M4,F42,I42:K42,O42)-SUM(L42:N42)</f>
        <v>-1</v>
      </c>
      <c r="E42" s="161"/>
      <c r="F42" s="21">
        <v>0</v>
      </c>
      <c r="G42" s="26">
        <f>SUM(S3,3)</f>
        <v>4</v>
      </c>
      <c r="H42" s="22"/>
      <c r="I42" s="59"/>
      <c r="J42" s="60"/>
      <c r="K42" s="61"/>
      <c r="L42" s="23"/>
      <c r="M42" s="24"/>
      <c r="N42" s="25"/>
      <c r="O42" s="270"/>
      <c r="P42" s="271"/>
      <c r="Q42" s="271"/>
      <c r="R42" s="271"/>
      <c r="S42" s="272"/>
      <c r="T42" s="234" t="str">
        <f>IF(F27&gt;4,"+2 si le personnage se sait observé","")</f>
        <v/>
      </c>
      <c r="U42" s="235"/>
      <c r="V42" s="235"/>
      <c r="W42" s="236"/>
      <c r="X42" s="43"/>
    </row>
    <row r="43" spans="1:24" s="1" customFormat="1" ht="20.100000000000001" customHeight="1" thickTop="1" thickBot="1">
      <c r="A43" s="43"/>
      <c r="B43" s="115" t="s">
        <v>40</v>
      </c>
      <c r="C43" s="14" t="str">
        <f t="shared" si="0"/>
        <v/>
      </c>
      <c r="D43" s="160">
        <f>SUM(I4,F43,I43:K43,O43)-SUM(L43:N43,E12,E13)</f>
        <v>-1</v>
      </c>
      <c r="E43" s="161"/>
      <c r="F43" s="21">
        <v>0</v>
      </c>
      <c r="G43" s="26">
        <f>SUM(S3,3)</f>
        <v>4</v>
      </c>
      <c r="H43" s="22"/>
      <c r="I43" s="59"/>
      <c r="J43" s="60"/>
      <c r="K43" s="61"/>
      <c r="L43" s="23"/>
      <c r="M43" s="24"/>
      <c r="N43" s="25"/>
      <c r="O43" s="270"/>
      <c r="P43" s="271"/>
      <c r="Q43" s="271"/>
      <c r="R43" s="271"/>
      <c r="S43" s="272"/>
      <c r="T43" s="234"/>
      <c r="U43" s="235"/>
      <c r="V43" s="235"/>
      <c r="W43" s="236"/>
      <c r="X43" s="43"/>
    </row>
    <row r="44" spans="1:24" s="1" customFormat="1" ht="20.100000000000001" customHeight="1" thickTop="1" thickBot="1">
      <c r="A44" s="43"/>
      <c r="B44" s="115" t="s">
        <v>41</v>
      </c>
      <c r="C44" s="14" t="str">
        <f t="shared" si="0"/>
        <v/>
      </c>
      <c r="D44" s="160">
        <f>SUM(K4,F44,I44:K44,O44)-SUM(L44:N44)</f>
        <v>-1</v>
      </c>
      <c r="E44" s="161"/>
      <c r="F44" s="21">
        <v>0</v>
      </c>
      <c r="G44" s="26">
        <f>SUM(S3,3)</f>
        <v>4</v>
      </c>
      <c r="H44" s="22"/>
      <c r="I44" s="59"/>
      <c r="J44" s="60"/>
      <c r="K44" s="61"/>
      <c r="L44" s="23"/>
      <c r="M44" s="24"/>
      <c r="N44" s="25"/>
      <c r="O44" s="270"/>
      <c r="P44" s="271"/>
      <c r="Q44" s="271"/>
      <c r="R44" s="271"/>
      <c r="S44" s="272"/>
      <c r="T44" s="234"/>
      <c r="U44" s="235"/>
      <c r="V44" s="235"/>
      <c r="W44" s="236"/>
      <c r="X44" s="43"/>
    </row>
    <row r="45" spans="1:24" s="1" customFormat="1" ht="20.100000000000001" customHeight="1" thickTop="1" thickBot="1">
      <c r="A45" s="43"/>
      <c r="B45" s="115" t="s">
        <v>42</v>
      </c>
      <c r="C45" s="14" t="str">
        <f t="shared" si="0"/>
        <v/>
      </c>
      <c r="D45" s="160">
        <f>SUM(L4,F45,I45:K45,O45)-SUM(L45:N45,E14)</f>
        <v>-1</v>
      </c>
      <c r="E45" s="161"/>
      <c r="F45" s="21">
        <v>0</v>
      </c>
      <c r="G45" s="26">
        <f>SUM(S3,3)</f>
        <v>4</v>
      </c>
      <c r="H45" s="22"/>
      <c r="I45" s="59"/>
      <c r="J45" s="60"/>
      <c r="K45" s="61"/>
      <c r="L45" s="23"/>
      <c r="M45" s="24"/>
      <c r="N45" s="25"/>
      <c r="O45" s="270"/>
      <c r="P45" s="271"/>
      <c r="Q45" s="271"/>
      <c r="R45" s="271"/>
      <c r="S45" s="272"/>
      <c r="T45" s="234"/>
      <c r="U45" s="235"/>
      <c r="V45" s="235"/>
      <c r="W45" s="236"/>
      <c r="X45" s="43"/>
    </row>
    <row r="46" spans="1:24" s="1" customFormat="1" ht="20.100000000000001" customHeight="1" thickTop="1" thickBot="1">
      <c r="A46" s="43"/>
      <c r="B46" s="115" t="s">
        <v>43</v>
      </c>
      <c r="C46" s="14" t="str">
        <f t="shared" si="0"/>
        <v/>
      </c>
      <c r="D46" s="160">
        <f>SUM(M4,F46,I46:K46,O46)-SUM(L46:N46)</f>
        <v>-1</v>
      </c>
      <c r="E46" s="161"/>
      <c r="F46" s="21">
        <v>0</v>
      </c>
      <c r="G46" s="26">
        <f>SUM(S3,3)</f>
        <v>4</v>
      </c>
      <c r="H46" s="22"/>
      <c r="I46" s="59"/>
      <c r="J46" s="60"/>
      <c r="K46" s="61"/>
      <c r="L46" s="23"/>
      <c r="M46" s="24"/>
      <c r="N46" s="25"/>
      <c r="O46" s="270" t="str">
        <f>IF(OR(F27&gt;4,F37&gt;4,F62&gt;4),2,"")</f>
        <v/>
      </c>
      <c r="P46" s="271"/>
      <c r="Q46" s="271"/>
      <c r="R46" s="271"/>
      <c r="S46" s="272"/>
      <c r="T46" s="234"/>
      <c r="U46" s="235"/>
      <c r="V46" s="235"/>
      <c r="W46" s="236"/>
      <c r="X46" s="43"/>
    </row>
    <row r="47" spans="1:24" s="1" customFormat="1" ht="20.100000000000001" customHeight="1" thickTop="1" thickBot="1">
      <c r="A47" s="43"/>
      <c r="B47" s="115" t="s">
        <v>44</v>
      </c>
      <c r="C47" s="14" t="str">
        <f t="shared" si="0"/>
        <v/>
      </c>
      <c r="D47" s="160">
        <f>SUM(I4,F47,I47:K47,O47)-SUM(L47:N47,E12,E13)</f>
        <v>-1</v>
      </c>
      <c r="E47" s="161"/>
      <c r="F47" s="21">
        <v>0</v>
      </c>
      <c r="G47" s="26">
        <f>SUM(S3,3)</f>
        <v>4</v>
      </c>
      <c r="H47" s="22"/>
      <c r="I47" s="59"/>
      <c r="J47" s="60"/>
      <c r="K47" s="61"/>
      <c r="L47" s="23"/>
      <c r="M47" s="24"/>
      <c r="N47" s="25"/>
      <c r="O47" s="270"/>
      <c r="P47" s="271"/>
      <c r="Q47" s="271"/>
      <c r="R47" s="271"/>
      <c r="S47" s="272"/>
      <c r="T47" s="234"/>
      <c r="U47" s="235"/>
      <c r="V47" s="235"/>
      <c r="W47" s="236"/>
      <c r="X47" s="43"/>
    </row>
    <row r="48" spans="1:24" s="1" customFormat="1" ht="20.100000000000001" customHeight="1" thickTop="1" thickBot="1">
      <c r="A48" s="43"/>
      <c r="B48" s="115" t="s">
        <v>45</v>
      </c>
      <c r="C48" s="14" t="str">
        <f t="shared" si="0"/>
        <v/>
      </c>
      <c r="D48" s="160">
        <f>SUM(M4,F48,I48:K48,O48)-SUM(L48:N48)</f>
        <v>-1</v>
      </c>
      <c r="E48" s="161"/>
      <c r="F48" s="21">
        <v>0</v>
      </c>
      <c r="G48" s="26">
        <f>SUM(S3,3)</f>
        <v>4</v>
      </c>
      <c r="H48" s="22"/>
      <c r="I48" s="59"/>
      <c r="J48" s="60"/>
      <c r="K48" s="61"/>
      <c r="L48" s="23"/>
      <c r="M48" s="24"/>
      <c r="N48" s="25"/>
      <c r="O48" s="270"/>
      <c r="P48" s="271"/>
      <c r="Q48" s="271"/>
      <c r="R48" s="271"/>
      <c r="S48" s="272"/>
      <c r="T48" s="234"/>
      <c r="U48" s="235"/>
      <c r="V48" s="235"/>
      <c r="W48" s="236"/>
      <c r="X48" s="43"/>
    </row>
    <row r="49" spans="1:24" s="1" customFormat="1" ht="20.100000000000001" customHeight="1" thickTop="1" thickBot="1">
      <c r="A49" s="43"/>
      <c r="B49" s="115" t="s">
        <v>46</v>
      </c>
      <c r="C49" s="14" t="str">
        <f t="shared" si="0"/>
        <v/>
      </c>
      <c r="D49" s="160">
        <f>SUM(I4,F49,I49:K49,O49)-SUM(L49:N49,E12,E13)</f>
        <v>-1</v>
      </c>
      <c r="E49" s="161"/>
      <c r="F49" s="21">
        <v>0</v>
      </c>
      <c r="G49" s="26">
        <f>SUM(S3,3)</f>
        <v>4</v>
      </c>
      <c r="H49" s="22"/>
      <c r="I49" s="59"/>
      <c r="J49" s="60"/>
      <c r="K49" s="61"/>
      <c r="L49" s="23"/>
      <c r="M49" s="24"/>
      <c r="N49" s="25"/>
      <c r="O49" s="270" t="str">
        <f>IF(F20&gt;4,2,"")</f>
        <v/>
      </c>
      <c r="P49" s="271"/>
      <c r="Q49" s="271"/>
      <c r="R49" s="271"/>
      <c r="S49" s="272"/>
      <c r="T49" s="234"/>
      <c r="U49" s="235"/>
      <c r="V49" s="235"/>
      <c r="W49" s="236"/>
      <c r="X49" s="43"/>
    </row>
    <row r="50" spans="1:24" s="1" customFormat="1" ht="20.100000000000001" customHeight="1" thickTop="1" thickBot="1">
      <c r="A50" s="43"/>
      <c r="B50" s="115" t="s">
        <v>47</v>
      </c>
      <c r="C50" s="14" t="str">
        <f t="shared" si="0"/>
        <v/>
      </c>
      <c r="D50" s="160">
        <f>SUM(I4,F50,I50:K50,O50)-SUM(L50:N50)</f>
        <v>-1</v>
      </c>
      <c r="E50" s="161"/>
      <c r="F50" s="21">
        <v>0</v>
      </c>
      <c r="G50" s="26">
        <f>SUM(S3,3)</f>
        <v>4</v>
      </c>
      <c r="H50" s="22"/>
      <c r="I50" s="59"/>
      <c r="J50" s="60"/>
      <c r="K50" s="61"/>
      <c r="L50" s="23"/>
      <c r="M50" s="24"/>
      <c r="N50" s="25"/>
      <c r="O50" s="270" t="str">
        <f>IF(F48&gt;4,2,"")</f>
        <v/>
      </c>
      <c r="P50" s="271"/>
      <c r="Q50" s="271"/>
      <c r="R50" s="271"/>
      <c r="S50" s="272"/>
      <c r="T50" s="234"/>
      <c r="U50" s="235"/>
      <c r="V50" s="235"/>
      <c r="W50" s="236"/>
      <c r="X50" s="43"/>
    </row>
    <row r="51" spans="1:24" s="1" customFormat="1" ht="20.100000000000001" customHeight="1" thickTop="1" thickBot="1">
      <c r="A51" s="43"/>
      <c r="B51" s="115" t="s">
        <v>48</v>
      </c>
      <c r="C51" s="14" t="str">
        <f t="shared" si="0"/>
        <v/>
      </c>
      <c r="D51" s="160">
        <f>SUM(H4,F51,I51:K51,O51)-SUM(L51:N51,E12,E13)</f>
        <v>-1</v>
      </c>
      <c r="E51" s="161"/>
      <c r="F51" s="21">
        <v>0</v>
      </c>
      <c r="G51" s="26">
        <f>SUM(S3,3)</f>
        <v>4</v>
      </c>
      <c r="H51" s="22"/>
      <c r="I51" s="59"/>
      <c r="J51" s="60"/>
      <c r="K51" s="61"/>
      <c r="L51" s="23"/>
      <c r="M51" s="24"/>
      <c r="N51" s="25"/>
      <c r="O51" s="270"/>
      <c r="P51" s="271"/>
      <c r="Q51" s="271"/>
      <c r="R51" s="271"/>
      <c r="S51" s="272"/>
      <c r="T51" s="234" t="str">
        <f>IF(F57&gt;4,"+2 pour grimper à une corde","")</f>
        <v/>
      </c>
      <c r="U51" s="235"/>
      <c r="V51" s="235"/>
      <c r="W51" s="236"/>
      <c r="X51" s="43"/>
    </row>
    <row r="52" spans="1:24" s="1" customFormat="1" ht="20.100000000000001" customHeight="1" thickTop="1" thickBot="1">
      <c r="A52" s="43"/>
      <c r="B52" s="115" t="s">
        <v>49</v>
      </c>
      <c r="C52" s="14" t="str">
        <f t="shared" si="0"/>
        <v/>
      </c>
      <c r="D52" s="160">
        <f>SUM(I4,F52,I52:K52,O52)-SUM(L52:N52,E12,E13)</f>
        <v>-1</v>
      </c>
      <c r="E52" s="161"/>
      <c r="F52" s="21">
        <v>0</v>
      </c>
      <c r="G52" s="26">
        <f>SUM(S3,3)</f>
        <v>4</v>
      </c>
      <c r="H52" s="22"/>
      <c r="I52" s="59"/>
      <c r="J52" s="60"/>
      <c r="K52" s="61"/>
      <c r="L52" s="23"/>
      <c r="M52" s="24"/>
      <c r="N52" s="25"/>
      <c r="O52" s="270" t="str">
        <f>IF(F27&gt;4,2,"")</f>
        <v/>
      </c>
      <c r="P52" s="271"/>
      <c r="Q52" s="271"/>
      <c r="R52" s="271"/>
      <c r="S52" s="272"/>
      <c r="T52" s="234"/>
      <c r="U52" s="235"/>
      <c r="V52" s="235"/>
      <c r="W52" s="236"/>
      <c r="X52" s="43"/>
    </row>
    <row r="53" spans="1:24" s="1" customFormat="1" ht="20.100000000000001" customHeight="1" thickTop="1" thickBot="1">
      <c r="A53" s="43"/>
      <c r="B53" s="115" t="s">
        <v>50</v>
      </c>
      <c r="C53" s="14" t="str">
        <f t="shared" si="0"/>
        <v/>
      </c>
      <c r="D53" s="160">
        <f>SUM(K4,F53,I53:K53,O53)-SUM(L53:N53)</f>
        <v>-1</v>
      </c>
      <c r="E53" s="161"/>
      <c r="F53" s="21">
        <v>0</v>
      </c>
      <c r="G53" s="26">
        <f>SUM(S3,3)</f>
        <v>4</v>
      </c>
      <c r="H53" s="22"/>
      <c r="I53" s="59"/>
      <c r="J53" s="60"/>
      <c r="K53" s="61"/>
      <c r="L53" s="23"/>
      <c r="M53" s="24"/>
      <c r="N53" s="25"/>
      <c r="O53" s="270"/>
      <c r="P53" s="271"/>
      <c r="Q53" s="271"/>
      <c r="R53" s="271"/>
      <c r="S53" s="272"/>
      <c r="T53" s="234" t="str">
        <f>IF(F21&gt;4,"+2 Estimation liée à l'artisanat","")</f>
        <v/>
      </c>
      <c r="U53" s="235"/>
      <c r="V53" s="235"/>
      <c r="W53" s="236"/>
      <c r="X53" s="43"/>
    </row>
    <row r="54" spans="1:24" s="1" customFormat="1" ht="20.100000000000001" customHeight="1" thickTop="1" thickBot="1">
      <c r="A54" s="43"/>
      <c r="B54" s="115" t="s">
        <v>51</v>
      </c>
      <c r="C54" s="14" t="str">
        <f t="shared" si="0"/>
        <v/>
      </c>
      <c r="D54" s="160">
        <f>SUM(I4,F54,I54:K54,O54)-SUM(L54:N54,E12,E13)</f>
        <v>-1</v>
      </c>
      <c r="E54" s="161"/>
      <c r="F54" s="21">
        <v>0</v>
      </c>
      <c r="G54" s="26">
        <f>SUM(S3,3)</f>
        <v>4</v>
      </c>
      <c r="H54" s="22"/>
      <c r="I54" s="59"/>
      <c r="J54" s="60"/>
      <c r="K54" s="61"/>
      <c r="L54" s="23"/>
      <c r="M54" s="24"/>
      <c r="N54" s="25"/>
      <c r="O54" s="270"/>
      <c r="P54" s="271"/>
      <c r="Q54" s="271"/>
      <c r="R54" s="271"/>
      <c r="S54" s="272"/>
      <c r="T54" s="234" t="str">
        <f>IF(F57&gt;4,"+2 pour se libérer de cordes","")</f>
        <v/>
      </c>
      <c r="U54" s="235"/>
      <c r="V54" s="235"/>
      <c r="W54" s="236"/>
      <c r="X54" s="43"/>
    </row>
    <row r="55" spans="1:24" s="1" customFormat="1" ht="20.100000000000001" customHeight="1" thickTop="1" thickBot="1">
      <c r="A55" s="43"/>
      <c r="B55" s="115" t="s">
        <v>52</v>
      </c>
      <c r="C55" s="14" t="str">
        <f t="shared" si="0"/>
        <v/>
      </c>
      <c r="D55" s="160">
        <f>SUM(K4,F55,I55:K55,O55)-SUM(L55:N55)</f>
        <v>-1</v>
      </c>
      <c r="E55" s="161"/>
      <c r="F55" s="21">
        <v>0</v>
      </c>
      <c r="G55" s="26">
        <f>SUM(S3,3)</f>
        <v>4</v>
      </c>
      <c r="H55" s="22"/>
      <c r="I55" s="59"/>
      <c r="J55" s="60"/>
      <c r="K55" s="61"/>
      <c r="L55" s="23"/>
      <c r="M55" s="24"/>
      <c r="N55" s="25"/>
      <c r="O55" s="270"/>
      <c r="P55" s="271"/>
      <c r="Q55" s="271"/>
      <c r="R55" s="271"/>
      <c r="S55" s="272"/>
      <c r="T55" s="234" t="str">
        <f>IF(F30&gt;4,"+2 Fouille (Passages ou compartiments secrets)","")</f>
        <v/>
      </c>
      <c r="U55" s="235"/>
      <c r="V55" s="235"/>
      <c r="W55" s="236"/>
      <c r="X55" s="43"/>
    </row>
    <row r="56" spans="1:24" s="1" customFormat="1" ht="20.100000000000001" customHeight="1" thickTop="1" thickBot="1">
      <c r="A56" s="43"/>
      <c r="B56" s="115" t="s">
        <v>53</v>
      </c>
      <c r="C56" s="14" t="str">
        <f t="shared" si="0"/>
        <v/>
      </c>
      <c r="D56" s="160">
        <f>SUM(M4,F56,I56:K56,O56)-SUM(L56:N56)</f>
        <v>-1</v>
      </c>
      <c r="E56" s="161"/>
      <c r="F56" s="21">
        <v>0</v>
      </c>
      <c r="G56" s="26">
        <f>SUM(S3,3)</f>
        <v>4</v>
      </c>
      <c r="H56" s="22"/>
      <c r="I56" s="59"/>
      <c r="J56" s="60"/>
      <c r="K56" s="61"/>
      <c r="L56" s="23"/>
      <c r="M56" s="24"/>
      <c r="N56" s="25"/>
      <c r="O56" s="270" t="str">
        <f>IF(F27&gt;4,2,"")</f>
        <v/>
      </c>
      <c r="P56" s="271"/>
      <c r="Q56" s="271"/>
      <c r="R56" s="271"/>
      <c r="S56" s="272"/>
      <c r="T56" s="234"/>
      <c r="U56" s="235"/>
      <c r="V56" s="235"/>
      <c r="W56" s="236"/>
      <c r="X56" s="43"/>
    </row>
    <row r="57" spans="1:24" s="1" customFormat="1" ht="20.100000000000001" customHeight="1" thickTop="1" thickBot="1">
      <c r="A57" s="43"/>
      <c r="B57" s="115" t="s">
        <v>54</v>
      </c>
      <c r="C57" s="14" t="str">
        <f t="shared" si="0"/>
        <v/>
      </c>
      <c r="D57" s="160">
        <f>SUM(I4,F57,I57:K57,O57)-SUM(L57:N57)</f>
        <v>-1</v>
      </c>
      <c r="E57" s="161"/>
      <c r="F57" s="21">
        <v>0</v>
      </c>
      <c r="G57" s="26">
        <f>SUM(S3,3)</f>
        <v>4</v>
      </c>
      <c r="H57" s="22"/>
      <c r="I57" s="59"/>
      <c r="J57" s="60"/>
      <c r="K57" s="61"/>
      <c r="L57" s="23"/>
      <c r="M57" s="24"/>
      <c r="N57" s="25"/>
      <c r="O57" s="270"/>
      <c r="P57" s="271"/>
      <c r="Q57" s="271"/>
      <c r="R57" s="271"/>
      <c r="S57" s="272"/>
      <c r="T57" s="234" t="str">
        <f>IF(F54&gt;4,"+2 pour ligoter quelqu'un","")</f>
        <v/>
      </c>
      <c r="U57" s="235"/>
      <c r="V57" s="235"/>
      <c r="W57" s="236"/>
      <c r="X57" s="43"/>
    </row>
    <row r="58" spans="1:24" s="1" customFormat="1" ht="20.100000000000001" customHeight="1" thickTop="1" thickBot="1">
      <c r="A58" s="43"/>
      <c r="B58" s="115" t="s">
        <v>55</v>
      </c>
      <c r="C58" s="14" t="str">
        <f t="shared" si="0"/>
        <v/>
      </c>
      <c r="D58" s="160">
        <f>SUM(H4,F58,I58:K58,O58)-SUM(L58:N58,2*E12,2*E13)</f>
        <v>-1</v>
      </c>
      <c r="E58" s="161"/>
      <c r="F58" s="21">
        <v>0</v>
      </c>
      <c r="G58" s="26">
        <f>SUM(S3,3)</f>
        <v>4</v>
      </c>
      <c r="H58" s="22"/>
      <c r="I58" s="59"/>
      <c r="J58" s="60"/>
      <c r="K58" s="61"/>
      <c r="L58" s="23"/>
      <c r="M58" s="24"/>
      <c r="N58" s="25"/>
      <c r="O58" s="270"/>
      <c r="P58" s="271"/>
      <c r="Q58" s="271"/>
      <c r="R58" s="271"/>
      <c r="S58" s="272"/>
      <c r="T58" s="234"/>
      <c r="U58" s="235"/>
      <c r="V58" s="235"/>
      <c r="W58" s="236"/>
      <c r="X58" s="43"/>
    </row>
    <row r="59" spans="1:24" s="1" customFormat="1" ht="20.100000000000001" customHeight="1" thickTop="1" thickBot="1">
      <c r="A59" s="43"/>
      <c r="B59" s="115" t="s">
        <v>56</v>
      </c>
      <c r="C59" s="14" t="str">
        <f t="shared" si="0"/>
        <v/>
      </c>
      <c r="D59" s="160">
        <f>SUM(L4,F59,I59:K59,O59)-SUM(L59:N59,E14)</f>
        <v>-1</v>
      </c>
      <c r="E59" s="161"/>
      <c r="F59" s="21">
        <v>0</v>
      </c>
      <c r="G59" s="26">
        <f>SUM(S3,3)</f>
        <v>4</v>
      </c>
      <c r="H59" s="22"/>
      <c r="I59" s="59"/>
      <c r="J59" s="60"/>
      <c r="K59" s="61"/>
      <c r="L59" s="23"/>
      <c r="M59" s="24"/>
      <c r="N59" s="25"/>
      <c r="O59" s="270"/>
      <c r="P59" s="271"/>
      <c r="Q59" s="271"/>
      <c r="R59" s="271"/>
      <c r="S59" s="272"/>
      <c r="T59" s="234"/>
      <c r="U59" s="235"/>
      <c r="V59" s="235"/>
      <c r="W59" s="236"/>
      <c r="X59" s="43"/>
    </row>
    <row r="60" spans="1:24" s="1" customFormat="1" ht="20.100000000000001" customHeight="1" thickTop="1" thickBot="1">
      <c r="A60" s="43"/>
      <c r="B60" s="115" t="s">
        <v>57</v>
      </c>
      <c r="C60" s="14" t="str">
        <f t="shared" si="0"/>
        <v/>
      </c>
      <c r="D60" s="160">
        <f>SUM(L4,F60,I60:K60,O60)-SUM(L60:N60)</f>
        <v>-1</v>
      </c>
      <c r="E60" s="161"/>
      <c r="F60" s="21">
        <v>0</v>
      </c>
      <c r="G60" s="26">
        <f>SUM(S3,3)</f>
        <v>4</v>
      </c>
      <c r="H60" s="22"/>
      <c r="I60" s="59"/>
      <c r="J60" s="60"/>
      <c r="K60" s="61"/>
      <c r="L60" s="23"/>
      <c r="M60" s="24"/>
      <c r="N60" s="25"/>
      <c r="O60" s="270" t="str">
        <f>IF(OR(F22&gt;4,F36&gt;4),2,"")</f>
        <v/>
      </c>
      <c r="P60" s="271"/>
      <c r="Q60" s="271"/>
      <c r="R60" s="271"/>
      <c r="S60" s="272"/>
      <c r="T60" s="234"/>
      <c r="U60" s="235"/>
      <c r="V60" s="235"/>
      <c r="W60" s="236"/>
      <c r="X60" s="43"/>
    </row>
    <row r="61" spans="1:24" s="1" customFormat="1" ht="20.100000000000001" customHeight="1" thickTop="1" thickBot="1">
      <c r="A61" s="43"/>
      <c r="B61" s="115" t="s">
        <v>58</v>
      </c>
      <c r="C61" s="14" t="str">
        <f t="shared" si="0"/>
        <v/>
      </c>
      <c r="D61" s="160">
        <f>SUM(L4,F61,I61:K61,O61)-SUM(L61:N61)</f>
        <v>-1</v>
      </c>
      <c r="E61" s="161"/>
      <c r="F61" s="21">
        <v>0</v>
      </c>
      <c r="G61" s="26">
        <f>SUM(S3,3)</f>
        <v>4</v>
      </c>
      <c r="H61" s="22"/>
      <c r="I61" s="59"/>
      <c r="J61" s="60"/>
      <c r="K61" s="61"/>
      <c r="L61" s="23"/>
      <c r="M61" s="24"/>
      <c r="N61" s="25"/>
      <c r="O61" s="270"/>
      <c r="P61" s="271"/>
      <c r="Q61" s="271"/>
      <c r="R61" s="271"/>
      <c r="S61" s="272"/>
      <c r="T61" s="234"/>
      <c r="U61" s="235"/>
      <c r="V61" s="235"/>
      <c r="W61" s="236"/>
      <c r="X61" s="43"/>
    </row>
    <row r="62" spans="1:24" s="1" customFormat="1" ht="20.100000000000001" customHeight="1" thickTop="1" thickBot="1">
      <c r="A62" s="43"/>
      <c r="B62" s="115" t="s">
        <v>59</v>
      </c>
      <c r="C62" s="14" t="str">
        <f t="shared" si="0"/>
        <v/>
      </c>
      <c r="D62" s="160">
        <f>SUM(L4,F62,I62:K62,O62)-SUM(L62:N62)</f>
        <v>-1</v>
      </c>
      <c r="E62" s="161"/>
      <c r="F62" s="21">
        <v>0</v>
      </c>
      <c r="G62" s="26">
        <f>SUM(S3,3)</f>
        <v>4</v>
      </c>
      <c r="H62" s="22"/>
      <c r="I62" s="59"/>
      <c r="J62" s="60"/>
      <c r="K62" s="61"/>
      <c r="L62" s="23"/>
      <c r="M62" s="24"/>
      <c r="N62" s="25"/>
      <c r="O62" s="270"/>
      <c r="P62" s="271"/>
      <c r="Q62" s="271"/>
      <c r="R62" s="271"/>
      <c r="S62" s="272"/>
      <c r="T62" s="234"/>
      <c r="U62" s="235"/>
      <c r="V62" s="235"/>
      <c r="W62" s="236"/>
      <c r="X62" s="43"/>
    </row>
    <row r="63" spans="1:24" s="1" customFormat="1" ht="20.100000000000001" customHeight="1" thickTop="1" thickBot="1">
      <c r="A63" s="43"/>
      <c r="B63" s="115" t="s">
        <v>60</v>
      </c>
      <c r="C63" s="14" t="str">
        <f t="shared" si="0"/>
        <v/>
      </c>
      <c r="D63" s="160">
        <f>SUM(M4,F63,I63:K63,O63)-SUM(L63:N63)</f>
        <v>-1</v>
      </c>
      <c r="E63" s="161"/>
      <c r="F63" s="21">
        <v>0</v>
      </c>
      <c r="G63" s="26">
        <f>SUM(S3,3)</f>
        <v>4</v>
      </c>
      <c r="H63" s="22"/>
      <c r="I63" s="59"/>
      <c r="J63" s="60"/>
      <c r="K63" s="61"/>
      <c r="L63" s="23"/>
      <c r="M63" s="24"/>
      <c r="N63" s="25"/>
      <c r="O63" s="270" t="str">
        <f>IF(F32&gt;4,2,"")</f>
        <v/>
      </c>
      <c r="P63" s="271"/>
      <c r="Q63" s="271"/>
      <c r="R63" s="271"/>
      <c r="S63" s="272"/>
      <c r="T63" s="260"/>
      <c r="U63" s="261"/>
      <c r="V63" s="261"/>
      <c r="W63" s="262"/>
      <c r="X63" s="43"/>
    </row>
    <row r="64" spans="1:24" s="1" customFormat="1" ht="20.100000000000001" customHeight="1" thickTop="1">
      <c r="A64" s="43"/>
      <c r="B64" s="116" t="s">
        <v>61</v>
      </c>
      <c r="C64" s="65" t="str">
        <f t="shared" si="0"/>
        <v/>
      </c>
      <c r="D64" s="164"/>
      <c r="E64" s="165"/>
      <c r="F64" s="108"/>
      <c r="G64" s="92">
        <f>SUM(S3,3)</f>
        <v>4</v>
      </c>
      <c r="H64" s="66"/>
      <c r="I64" s="67"/>
      <c r="J64" s="68"/>
      <c r="K64" s="69"/>
      <c r="L64" s="70"/>
      <c r="M64" s="71"/>
      <c r="N64" s="72"/>
      <c r="O64" s="267"/>
      <c r="P64" s="268"/>
      <c r="Q64" s="268"/>
      <c r="R64" s="268"/>
      <c r="S64" s="269"/>
      <c r="T64" s="240"/>
      <c r="U64" s="241"/>
      <c r="V64" s="241"/>
      <c r="W64" s="242"/>
      <c r="X64" s="43"/>
    </row>
    <row r="65" spans="1:24" s="1" customFormat="1" ht="20.100000000000001" customHeight="1">
      <c r="A65" s="43"/>
      <c r="B65" s="94" t="s">
        <v>86</v>
      </c>
      <c r="C65" s="89"/>
      <c r="D65" s="146">
        <f>SUM(M4,F65,I65:K65,O65)-SUM(L65:N65)</f>
        <v>-1</v>
      </c>
      <c r="E65" s="147"/>
      <c r="F65" s="106">
        <v>0</v>
      </c>
      <c r="G65" s="109">
        <f>G64</f>
        <v>4</v>
      </c>
      <c r="H65" s="89"/>
      <c r="I65" s="95"/>
      <c r="J65" s="96"/>
      <c r="K65" s="97"/>
      <c r="L65" s="95"/>
      <c r="M65" s="96"/>
      <c r="N65" s="97"/>
      <c r="O65" s="148"/>
      <c r="P65" s="149"/>
      <c r="Q65" s="149"/>
      <c r="R65" s="149"/>
      <c r="S65" s="150"/>
      <c r="T65" s="154"/>
      <c r="U65" s="155"/>
      <c r="V65" s="155"/>
      <c r="W65" s="156"/>
      <c r="X65" s="43"/>
    </row>
    <row r="66" spans="1:24" s="1" customFormat="1" ht="20.100000000000001" customHeight="1">
      <c r="A66" s="43"/>
      <c r="B66" s="94" t="s">
        <v>81</v>
      </c>
      <c r="C66" s="89"/>
      <c r="D66" s="146">
        <f>SUM(M4,F66,I66:K66,O66)-SUM(L66:N66)</f>
        <v>-1</v>
      </c>
      <c r="E66" s="147"/>
      <c r="F66" s="107">
        <v>0</v>
      </c>
      <c r="G66" s="109">
        <f>G64</f>
        <v>4</v>
      </c>
      <c r="H66" s="89"/>
      <c r="I66" s="95"/>
      <c r="J66" s="96"/>
      <c r="K66" s="97"/>
      <c r="L66" s="95"/>
      <c r="M66" s="96"/>
      <c r="N66" s="97"/>
      <c r="O66" s="148"/>
      <c r="P66" s="149"/>
      <c r="Q66" s="149"/>
      <c r="R66" s="149"/>
      <c r="S66" s="150"/>
      <c r="T66" s="154"/>
      <c r="U66" s="155"/>
      <c r="V66" s="155"/>
      <c r="W66" s="156"/>
      <c r="X66" s="43"/>
    </row>
    <row r="67" spans="1:24" s="1" customFormat="1" ht="20.100000000000001" customHeight="1">
      <c r="A67" s="43"/>
      <c r="B67" s="94" t="s">
        <v>82</v>
      </c>
      <c r="C67" s="89"/>
      <c r="D67" s="146">
        <f>SUM(M4,F67,I67:K67,O67)-SUM(L67:N67)</f>
        <v>-1</v>
      </c>
      <c r="E67" s="147"/>
      <c r="F67" s="107">
        <v>0</v>
      </c>
      <c r="G67" s="109">
        <f>G64</f>
        <v>4</v>
      </c>
      <c r="H67" s="89"/>
      <c r="I67" s="95"/>
      <c r="J67" s="96"/>
      <c r="K67" s="97"/>
      <c r="L67" s="95"/>
      <c r="M67" s="96"/>
      <c r="N67" s="97"/>
      <c r="O67" s="148"/>
      <c r="P67" s="149"/>
      <c r="Q67" s="149"/>
      <c r="R67" s="149"/>
      <c r="S67" s="150"/>
      <c r="T67" s="154"/>
      <c r="U67" s="155"/>
      <c r="V67" s="155"/>
      <c r="W67" s="156"/>
      <c r="X67" s="43"/>
    </row>
    <row r="68" spans="1:24" s="1" customFormat="1" ht="20.100000000000001" customHeight="1">
      <c r="A68" s="43"/>
      <c r="B68" s="94" t="s">
        <v>80</v>
      </c>
      <c r="C68" s="89"/>
      <c r="D68" s="146">
        <f>SUM(M4,F68,I68:K68,O68)-SUM(L68:N68)</f>
        <v>-1</v>
      </c>
      <c r="E68" s="147"/>
      <c r="F68" s="107">
        <v>0</v>
      </c>
      <c r="G68" s="109">
        <f>G64</f>
        <v>4</v>
      </c>
      <c r="H68" s="89"/>
      <c r="I68" s="95"/>
      <c r="J68" s="96"/>
      <c r="K68" s="97"/>
      <c r="L68" s="95"/>
      <c r="M68" s="96"/>
      <c r="N68" s="97"/>
      <c r="O68" s="148"/>
      <c r="P68" s="149"/>
      <c r="Q68" s="149"/>
      <c r="R68" s="149"/>
      <c r="S68" s="150"/>
      <c r="T68" s="154"/>
      <c r="U68" s="155"/>
      <c r="V68" s="155"/>
      <c r="W68" s="156"/>
      <c r="X68" s="43"/>
    </row>
    <row r="69" spans="1:24" s="1" customFormat="1" ht="20.100000000000001" customHeight="1">
      <c r="A69" s="43"/>
      <c r="B69" s="94" t="s">
        <v>84</v>
      </c>
      <c r="C69" s="89"/>
      <c r="D69" s="146">
        <f>SUM(M4,F69,I69:K69,O69)-SUM(L69:N69)</f>
        <v>-1</v>
      </c>
      <c r="E69" s="147"/>
      <c r="F69" s="106">
        <v>0</v>
      </c>
      <c r="G69" s="109">
        <f>G64</f>
        <v>4</v>
      </c>
      <c r="H69" s="89"/>
      <c r="I69" s="95"/>
      <c r="J69" s="96"/>
      <c r="K69" s="97"/>
      <c r="L69" s="95"/>
      <c r="M69" s="96"/>
      <c r="N69" s="97"/>
      <c r="O69" s="148"/>
      <c r="P69" s="149"/>
      <c r="Q69" s="149"/>
      <c r="R69" s="149"/>
      <c r="S69" s="150"/>
      <c r="T69" s="154"/>
      <c r="U69" s="155"/>
      <c r="V69" s="155"/>
      <c r="W69" s="156"/>
      <c r="X69" s="43"/>
    </row>
    <row r="70" spans="1:24" s="1" customFormat="1" ht="20.100000000000001" customHeight="1">
      <c r="A70" s="43"/>
      <c r="B70" s="94" t="s">
        <v>85</v>
      </c>
      <c r="C70" s="89"/>
      <c r="D70" s="146">
        <f>SUM(M4,F70,I70:K70,O70)-SUM(L70:N70)</f>
        <v>-1</v>
      </c>
      <c r="E70" s="147"/>
      <c r="F70" s="107">
        <v>0</v>
      </c>
      <c r="G70" s="109">
        <f>G64</f>
        <v>4</v>
      </c>
      <c r="H70" s="89"/>
      <c r="I70" s="95"/>
      <c r="J70" s="96"/>
      <c r="K70" s="97"/>
      <c r="L70" s="95"/>
      <c r="M70" s="96"/>
      <c r="N70" s="97"/>
      <c r="O70" s="148"/>
      <c r="P70" s="149"/>
      <c r="Q70" s="149"/>
      <c r="R70" s="149"/>
      <c r="S70" s="150"/>
      <c r="T70" s="154"/>
      <c r="U70" s="155"/>
      <c r="V70" s="155"/>
      <c r="W70" s="156"/>
      <c r="X70" s="43"/>
    </row>
    <row r="71" spans="1:24" s="1" customFormat="1" ht="20.100000000000001" customHeight="1">
      <c r="A71" s="43"/>
      <c r="B71" s="94" t="s">
        <v>83</v>
      </c>
      <c r="C71" s="89"/>
      <c r="D71" s="146">
        <f>SUM(M4,F71,I71:K71,O71)-SUM(L71:N71)</f>
        <v>-1</v>
      </c>
      <c r="E71" s="147"/>
      <c r="F71" s="106">
        <v>0</v>
      </c>
      <c r="G71" s="109">
        <f>G64</f>
        <v>4</v>
      </c>
      <c r="H71" s="89"/>
      <c r="I71" s="95"/>
      <c r="J71" s="96"/>
      <c r="K71" s="97"/>
      <c r="L71" s="95"/>
      <c r="M71" s="96"/>
      <c r="N71" s="97"/>
      <c r="O71" s="148"/>
      <c r="P71" s="149"/>
      <c r="Q71" s="149"/>
      <c r="R71" s="149"/>
      <c r="S71" s="150"/>
      <c r="T71" s="151"/>
      <c r="U71" s="152"/>
      <c r="V71" s="152"/>
      <c r="W71" s="153"/>
      <c r="X71" s="43"/>
    </row>
    <row r="72" spans="1:24" s="1" customFormat="1" ht="20.100000000000001" customHeight="1">
      <c r="A72" s="43"/>
      <c r="B72" s="94" t="s">
        <v>87</v>
      </c>
      <c r="C72" s="89"/>
      <c r="D72" s="146">
        <f>SUM(M4,F72,I72:K72,O72)-SUM(L72:N72)</f>
        <v>-1</v>
      </c>
      <c r="E72" s="147"/>
      <c r="F72" s="106">
        <v>0</v>
      </c>
      <c r="G72" s="109">
        <f>G64</f>
        <v>4</v>
      </c>
      <c r="H72" s="89"/>
      <c r="I72" s="95"/>
      <c r="J72" s="96"/>
      <c r="K72" s="97"/>
      <c r="L72" s="95"/>
      <c r="M72" s="96"/>
      <c r="N72" s="97"/>
      <c r="O72" s="148"/>
      <c r="P72" s="149"/>
      <c r="Q72" s="149"/>
      <c r="R72" s="149"/>
      <c r="S72" s="150"/>
      <c r="T72" s="154"/>
      <c r="U72" s="155"/>
      <c r="V72" s="155"/>
      <c r="W72" s="156"/>
      <c r="X72" s="43"/>
    </row>
    <row r="73" spans="1:24" s="1" customFormat="1" ht="20.100000000000001" customHeight="1" thickBot="1">
      <c r="A73" s="43"/>
      <c r="B73" s="94" t="s">
        <v>79</v>
      </c>
      <c r="C73" s="93"/>
      <c r="D73" s="146">
        <f>SUM(M4,F73,I73:K73,O73)-SUM(L73:N73)</f>
        <v>-1</v>
      </c>
      <c r="E73" s="147"/>
      <c r="F73" s="107">
        <v>0</v>
      </c>
      <c r="G73" s="109">
        <f>G64</f>
        <v>4</v>
      </c>
      <c r="H73" s="89"/>
      <c r="I73" s="95"/>
      <c r="J73" s="96"/>
      <c r="K73" s="97"/>
      <c r="L73" s="95"/>
      <c r="M73" s="96"/>
      <c r="N73" s="97"/>
      <c r="O73" s="148"/>
      <c r="P73" s="149"/>
      <c r="Q73" s="149"/>
      <c r="R73" s="149"/>
      <c r="S73" s="150"/>
      <c r="T73" s="157"/>
      <c r="U73" s="158"/>
      <c r="V73" s="158"/>
      <c r="W73" s="159"/>
      <c r="X73" s="43"/>
    </row>
    <row r="74" spans="1:24" s="1" customFormat="1" ht="20.100000000000001" customHeight="1" thickTop="1" thickBot="1">
      <c r="A74" s="43"/>
      <c r="B74" s="115" t="s">
        <v>62</v>
      </c>
      <c r="C74" s="73" t="str">
        <f t="shared" si="0"/>
        <v/>
      </c>
      <c r="D74" s="160">
        <f>SUM(H4,F74,I74:K74,O74)-SUM(L74:N74,E12,E13)</f>
        <v>-1</v>
      </c>
      <c r="E74" s="161"/>
      <c r="F74" s="21">
        <v>0</v>
      </c>
      <c r="G74" s="26">
        <f>SUM(S3,3)</f>
        <v>4</v>
      </c>
      <c r="H74" s="22"/>
      <c r="I74" s="59"/>
      <c r="J74" s="60"/>
      <c r="K74" s="61"/>
      <c r="L74" s="23"/>
      <c r="M74" s="24"/>
      <c r="N74" s="25"/>
      <c r="O74" s="270" t="str">
        <f>IF(F20&gt;4,2,"")</f>
        <v/>
      </c>
      <c r="P74" s="271"/>
      <c r="Q74" s="271"/>
      <c r="R74" s="271"/>
      <c r="S74" s="272"/>
      <c r="T74" s="234"/>
      <c r="U74" s="235"/>
      <c r="V74" s="235"/>
      <c r="W74" s="236"/>
      <c r="X74" s="43"/>
    </row>
    <row r="75" spans="1:24" s="1" customFormat="1" ht="20.100000000000001" customHeight="1" thickTop="1" thickBot="1">
      <c r="A75" s="43"/>
      <c r="B75" s="117" t="s">
        <v>63</v>
      </c>
      <c r="C75" s="27" t="str">
        <f t="shared" si="0"/>
        <v/>
      </c>
      <c r="D75" s="171">
        <f>SUM(L4,F75,I75:K75,O75)-SUM(L75:N75)</f>
        <v>-1</v>
      </c>
      <c r="E75" s="172"/>
      <c r="F75" s="28">
        <v>0</v>
      </c>
      <c r="G75" s="29">
        <f>SUM(S3,3)</f>
        <v>4</v>
      </c>
      <c r="H75" s="30"/>
      <c r="I75" s="139"/>
      <c r="J75" s="62"/>
      <c r="K75" s="63"/>
      <c r="L75" s="31"/>
      <c r="M75" s="32"/>
      <c r="N75" s="33"/>
      <c r="O75" s="274"/>
      <c r="P75" s="275"/>
      <c r="Q75" s="275"/>
      <c r="R75" s="275"/>
      <c r="S75" s="276"/>
      <c r="T75" s="257" t="str">
        <f>CONCATENATE(IF(F33&gt;4,"+2 Survie (Eviter des périls naturels ou de se perdre)   ",""),IF(F36&gt;4,"+2 dans un environnement naturel de surface   ",""),IF(F31&gt;4,"+2 dans un environnement souterrain   ",""),IF(F55&gt;4,"+2 pour trouver ou suivre une piste   ",""))</f>
        <v/>
      </c>
      <c r="U75" s="258"/>
      <c r="V75" s="258"/>
      <c r="W75" s="259"/>
      <c r="X75" s="43"/>
    </row>
    <row r="76" spans="1:24" s="1" customFormat="1" ht="20.100000000000001" customHeight="1">
      <c r="A76" s="43"/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3"/>
    </row>
    <row r="77" spans="1:24" s="1" customFormat="1" ht="20.100000000000001" customHeight="1">
      <c r="B77" s="2"/>
      <c r="C77" s="2"/>
      <c r="D77" s="2"/>
      <c r="E77" s="2"/>
      <c r="F77" s="11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spans="1:24" s="1" customFormat="1" ht="20.100000000000001" customHeight="1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spans="1:24" s="1" customFormat="1" ht="20.100000000000001" customHeight="1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spans="1:24" s="1" customFormat="1" ht="20.100000000000001" customHeight="1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spans="2:23" s="1" customFormat="1" ht="20.100000000000001" customHeight="1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spans="2:23" s="1" customFormat="1" ht="20.100000000000001" customHeight="1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spans="2:23" s="1" customFormat="1" ht="20.100000000000001" customHeight="1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spans="2:23" s="1" customFormat="1" ht="20.100000000000001" customHeight="1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spans="2:23" s="1" customFormat="1" ht="20.100000000000001" customHeight="1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spans="2:23" s="1" customFormat="1" ht="20.100000000000001" customHeight="1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spans="2:23" s="1" customFormat="1" ht="20.100000000000001" customHeight="1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spans="2:23" s="1" customFormat="1" ht="20.100000000000001" customHeight="1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spans="2:23" s="1" customFormat="1" ht="20.100000000000001" customHeight="1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spans="2:23" s="1" customFormat="1" ht="20.100000000000001" customHeight="1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spans="2:23" s="1" customFormat="1" ht="20.100000000000001" customHeight="1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spans="2:23" s="1" customFormat="1" ht="20.100000000000001" customHeight="1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spans="2:23" s="1" customFormat="1" ht="20.100000000000001" customHeight="1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spans="2:23" s="1" customFormat="1" ht="20.100000000000001" customHeight="1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spans="2:23" s="1" customFormat="1" ht="20.100000000000001" customHeight="1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spans="2:23" s="1" customFormat="1" ht="20.100000000000001" customHeight="1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spans="2:23" s="1" customFormat="1" ht="20.100000000000001" customHeight="1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spans="2:23" s="1" customFormat="1" ht="20.100000000000001" customHeight="1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spans="2:23" s="1" customFormat="1" ht="20.100000000000001" customHeight="1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spans="2:23" s="1" customFormat="1" ht="20.100000000000001" customHeight="1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spans="2:23" s="1" customFormat="1" ht="20.100000000000001" customHeight="1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spans="2:23" s="1" customFormat="1" ht="20.100000000000001" customHeight="1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spans="2:23" s="1" customFormat="1" ht="20.100000000000001" customHeight="1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spans="2:23" s="1" customFormat="1" ht="20.100000000000001" customHeight="1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spans="2:23" s="1" customFormat="1" ht="20.100000000000001" customHeight="1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spans="2:23" s="1" customFormat="1" ht="20.100000000000001" customHeight="1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spans="2:23" s="1" customFormat="1" ht="20.100000000000001" customHeight="1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spans="2:23" s="1" customFormat="1" ht="20.100000000000001" customHeight="1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spans="2:23" s="1" customFormat="1" ht="20.100000000000001" customHeight="1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spans="2:23" s="1" customFormat="1" ht="20.100000000000001" customHeight="1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spans="2:23" s="1" customFormat="1" ht="20.100000000000001" customHeight="1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spans="2:23" s="1" customFormat="1" ht="20.100000000000001" customHeight="1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spans="2:23" s="1" customFormat="1" ht="20.100000000000001" customHeight="1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spans="2:23" s="1" customFormat="1" ht="20.100000000000001" customHeight="1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spans="2:23" s="1" customFormat="1" ht="20.100000000000001" customHeight="1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spans="2:23" s="1" customFormat="1" ht="20.100000000000001" customHeight="1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spans="2:23" s="1" customFormat="1" ht="20.100000000000001" customHeight="1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spans="2:23" s="1" customFormat="1" ht="20.100000000000001" customHeight="1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spans="2:23" s="1" customFormat="1" ht="20.100000000000001" customHeight="1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spans="2:23" s="1" customFormat="1" ht="20.100000000000001" customHeight="1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spans="2:23" s="1" customFormat="1" ht="20.100000000000001" customHeight="1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spans="2:23" s="1" customFormat="1" ht="20.100000000000001" customHeight="1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spans="2:23" s="1" customFormat="1" ht="20.100000000000001" customHeight="1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spans="2:23" s="1" customFormat="1" ht="20.100000000000001" customHeight="1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spans="2:23" s="1" customFormat="1" ht="20.100000000000001" customHeight="1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spans="2:23" s="1" customFormat="1" ht="20.100000000000001" customHeight="1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spans="2:23" s="1" customFormat="1" ht="20.100000000000001" customHeight="1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spans="2:23" s="1" customFormat="1" ht="20.100000000000001" customHeight="1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spans="2:23" s="1" customFormat="1" ht="20.100000000000001" customHeight="1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spans="2:23" s="1" customFormat="1" ht="20.100000000000001" customHeight="1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spans="2:23" s="1" customFormat="1" ht="20.100000000000001" customHeight="1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</sheetData>
  <sortState ref="B62:B70">
    <sortCondition ref="B62"/>
  </sortState>
  <mergeCells count="227">
    <mergeCell ref="T31:W31"/>
    <mergeCell ref="T30:W30"/>
    <mergeCell ref="T35:W35"/>
    <mergeCell ref="L5:N5"/>
    <mergeCell ref="O5:Q5"/>
    <mergeCell ref="O57:S57"/>
    <mergeCell ref="O56:S56"/>
    <mergeCell ref="O55:S55"/>
    <mergeCell ref="O54:S54"/>
    <mergeCell ref="O53:S53"/>
    <mergeCell ref="T36:W36"/>
    <mergeCell ref="T38:W38"/>
    <mergeCell ref="T37:W37"/>
    <mergeCell ref="T32:W32"/>
    <mergeCell ref="T34:W34"/>
    <mergeCell ref="T33:W33"/>
    <mergeCell ref="O52:S52"/>
    <mergeCell ref="O51:S51"/>
    <mergeCell ref="O50:S50"/>
    <mergeCell ref="O49:S49"/>
    <mergeCell ref="O42:S42"/>
    <mergeCell ref="O41:S41"/>
    <mergeCell ref="O40:S40"/>
    <mergeCell ref="O39:S39"/>
    <mergeCell ref="O75:S75"/>
    <mergeCell ref="O74:S74"/>
    <mergeCell ref="O64:S64"/>
    <mergeCell ref="O63:S63"/>
    <mergeCell ref="O62:S62"/>
    <mergeCell ref="O61:S61"/>
    <mergeCell ref="O60:S60"/>
    <mergeCell ref="O59:S59"/>
    <mergeCell ref="O58:S58"/>
    <mergeCell ref="O65:S65"/>
    <mergeCell ref="O66:S66"/>
    <mergeCell ref="O67:S67"/>
    <mergeCell ref="O68:S68"/>
    <mergeCell ref="O69:S69"/>
    <mergeCell ref="O70:S70"/>
    <mergeCell ref="O71:S71"/>
    <mergeCell ref="O72:S72"/>
    <mergeCell ref="O73:S73"/>
    <mergeCell ref="O29:S29"/>
    <mergeCell ref="O48:S48"/>
    <mergeCell ref="O13:P13"/>
    <mergeCell ref="O28:S28"/>
    <mergeCell ref="O27:S27"/>
    <mergeCell ref="O47:S47"/>
    <mergeCell ref="O46:S46"/>
    <mergeCell ref="O45:S45"/>
    <mergeCell ref="O44:S44"/>
    <mergeCell ref="O43:S43"/>
    <mergeCell ref="O38:S38"/>
    <mergeCell ref="O30:S30"/>
    <mergeCell ref="O35:S35"/>
    <mergeCell ref="O36:S36"/>
    <mergeCell ref="O31:S31"/>
    <mergeCell ref="O37:S37"/>
    <mergeCell ref="O33:S33"/>
    <mergeCell ref="O34:S34"/>
    <mergeCell ref="O32:S32"/>
    <mergeCell ref="S5:V5"/>
    <mergeCell ref="S14:U14"/>
    <mergeCell ref="S13:U13"/>
    <mergeCell ref="S12:U12"/>
    <mergeCell ref="S11:U11"/>
    <mergeCell ref="S10:U10"/>
    <mergeCell ref="S9:U9"/>
    <mergeCell ref="S8:U8"/>
    <mergeCell ref="S7:U7"/>
    <mergeCell ref="S6:U6"/>
    <mergeCell ref="T61:W61"/>
    <mergeCell ref="T60:W60"/>
    <mergeCell ref="T59:W59"/>
    <mergeCell ref="T75:W75"/>
    <mergeCell ref="T74:W74"/>
    <mergeCell ref="T64:W64"/>
    <mergeCell ref="T63:W63"/>
    <mergeCell ref="T62:W62"/>
    <mergeCell ref="T58:W58"/>
    <mergeCell ref="T65:W65"/>
    <mergeCell ref="T66:W66"/>
    <mergeCell ref="T67:W67"/>
    <mergeCell ref="T68:W68"/>
    <mergeCell ref="T69:W69"/>
    <mergeCell ref="T70:W70"/>
    <mergeCell ref="T71:W71"/>
    <mergeCell ref="T72:W72"/>
    <mergeCell ref="T73:W73"/>
    <mergeCell ref="T57:W57"/>
    <mergeCell ref="T56:W56"/>
    <mergeCell ref="T55:W55"/>
    <mergeCell ref="T54:W54"/>
    <mergeCell ref="T53:W53"/>
    <mergeCell ref="T52:W52"/>
    <mergeCell ref="T51:W51"/>
    <mergeCell ref="T50:W50"/>
    <mergeCell ref="T49:W49"/>
    <mergeCell ref="T48:W48"/>
    <mergeCell ref="T47:W47"/>
    <mergeCell ref="T46:W46"/>
    <mergeCell ref="T45:W45"/>
    <mergeCell ref="T44:W44"/>
    <mergeCell ref="T43:W43"/>
    <mergeCell ref="T42:W42"/>
    <mergeCell ref="T41:W41"/>
    <mergeCell ref="T40:W40"/>
    <mergeCell ref="H14:J14"/>
    <mergeCell ref="K14:N14"/>
    <mergeCell ref="B17:C17"/>
    <mergeCell ref="B18:C18"/>
    <mergeCell ref="B14:C14"/>
    <mergeCell ref="T39:W39"/>
    <mergeCell ref="T16:W16"/>
    <mergeCell ref="T17:W17"/>
    <mergeCell ref="T18:W18"/>
    <mergeCell ref="T20:W20"/>
    <mergeCell ref="T29:W29"/>
    <mergeCell ref="T28:W28"/>
    <mergeCell ref="T27:W27"/>
    <mergeCell ref="T21:W21"/>
    <mergeCell ref="O20:S20"/>
    <mergeCell ref="O21:S21"/>
    <mergeCell ref="O23:S23"/>
    <mergeCell ref="O22:S22"/>
    <mergeCell ref="D23:E23"/>
    <mergeCell ref="D22:E22"/>
    <mergeCell ref="D38:E38"/>
    <mergeCell ref="D30:E30"/>
    <mergeCell ref="D35:E35"/>
    <mergeCell ref="D36:E36"/>
    <mergeCell ref="B5:E5"/>
    <mergeCell ref="B9:C9"/>
    <mergeCell ref="B8:C8"/>
    <mergeCell ref="B7:C7"/>
    <mergeCell ref="B6:C6"/>
    <mergeCell ref="B13:C13"/>
    <mergeCell ref="B12:C12"/>
    <mergeCell ref="H5:K5"/>
    <mergeCell ref="H6:J6"/>
    <mergeCell ref="H7:J7"/>
    <mergeCell ref="H9:L9"/>
    <mergeCell ref="H10:L10"/>
    <mergeCell ref="H11:L11"/>
    <mergeCell ref="H13:J13"/>
    <mergeCell ref="K13:L13"/>
    <mergeCell ref="M13:N13"/>
    <mergeCell ref="S2:V2"/>
    <mergeCell ref="S3:V3"/>
    <mergeCell ref="D9:E9"/>
    <mergeCell ref="D8:E8"/>
    <mergeCell ref="D7:E7"/>
    <mergeCell ref="D6:E6"/>
    <mergeCell ref="O17:S17"/>
    <mergeCell ref="O18:S18"/>
    <mergeCell ref="L16:N16"/>
    <mergeCell ref="I16:K16"/>
    <mergeCell ref="O16:S16"/>
    <mergeCell ref="L18:N18"/>
    <mergeCell ref="I18:K18"/>
    <mergeCell ref="L17:N17"/>
    <mergeCell ref="I17:K17"/>
    <mergeCell ref="D17:E17"/>
    <mergeCell ref="D18:E18"/>
    <mergeCell ref="H17:H18"/>
    <mergeCell ref="G17:G18"/>
    <mergeCell ref="F17:F18"/>
    <mergeCell ref="B2:E3"/>
    <mergeCell ref="B16:C16"/>
    <mergeCell ref="D16:E16"/>
    <mergeCell ref="F16:H16"/>
    <mergeCell ref="D75:E75"/>
    <mergeCell ref="D74:E74"/>
    <mergeCell ref="D64:E64"/>
    <mergeCell ref="D63:E63"/>
    <mergeCell ref="D62:E62"/>
    <mergeCell ref="D61:E61"/>
    <mergeCell ref="D60:E60"/>
    <mergeCell ref="D59:E59"/>
    <mergeCell ref="D58:E58"/>
    <mergeCell ref="D65:E65"/>
    <mergeCell ref="D66:E66"/>
    <mergeCell ref="D67:E67"/>
    <mergeCell ref="D68:E68"/>
    <mergeCell ref="D69:E69"/>
    <mergeCell ref="D70:E70"/>
    <mergeCell ref="D71:E71"/>
    <mergeCell ref="D72:E72"/>
    <mergeCell ref="D73:E73"/>
    <mergeCell ref="D57:E57"/>
    <mergeCell ref="D56:E56"/>
    <mergeCell ref="D55:E55"/>
    <mergeCell ref="D54:E54"/>
    <mergeCell ref="D53:E53"/>
    <mergeCell ref="D52:E52"/>
    <mergeCell ref="D51:E51"/>
    <mergeCell ref="D50:E50"/>
    <mergeCell ref="D49:E49"/>
    <mergeCell ref="D48:E48"/>
    <mergeCell ref="D47:E47"/>
    <mergeCell ref="D46:E46"/>
    <mergeCell ref="D45:E45"/>
    <mergeCell ref="D20:E20"/>
    <mergeCell ref="D44:E44"/>
    <mergeCell ref="D43:E43"/>
    <mergeCell ref="D42:E42"/>
    <mergeCell ref="D41:E41"/>
    <mergeCell ref="D40:E40"/>
    <mergeCell ref="D39:E39"/>
    <mergeCell ref="D29:E29"/>
    <mergeCell ref="D28:E28"/>
    <mergeCell ref="D27:E27"/>
    <mergeCell ref="D21:E21"/>
    <mergeCell ref="D33:E33"/>
    <mergeCell ref="D34:E34"/>
    <mergeCell ref="D32:E32"/>
    <mergeCell ref="D31:E31"/>
    <mergeCell ref="D37:E37"/>
    <mergeCell ref="D24:E24"/>
    <mergeCell ref="O24:S24"/>
    <mergeCell ref="T24:W24"/>
    <mergeCell ref="D25:E25"/>
    <mergeCell ref="O25:S25"/>
    <mergeCell ref="T25:W25"/>
    <mergeCell ref="D26:E26"/>
    <mergeCell ref="O26:S26"/>
    <mergeCell ref="T26:W26"/>
  </mergeCells>
  <pageMargins left="0.70866141732283472" right="0.70866141732283472" top="0.74803149606299213" bottom="0.74803149606299213" header="0.31496062992125984" footer="0.31496062992125984"/>
  <pageSetup paperSize="9" scale="33" orientation="portrait" horizontalDpi="0" verticalDpi="0" r:id="rId1"/>
  <ignoredErrors>
    <ignoredError sqref="I4" 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COMPETENCES</vt:lpstr>
    </vt:vector>
  </TitlesOfParts>
  <Company>M.K.D.E.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LASNIER Jérôme</dc:creator>
  <cp:lastModifiedBy>Nicolas</cp:lastModifiedBy>
  <cp:lastPrinted>2008-12-07T19:25:23Z</cp:lastPrinted>
  <dcterms:created xsi:type="dcterms:W3CDTF">2008-12-07T10:16:25Z</dcterms:created>
  <dcterms:modified xsi:type="dcterms:W3CDTF">2009-03-07T09:14:01Z</dcterms:modified>
</cp:coreProperties>
</file>